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Z:\Экономика\Орлова Л.А\Муниципальные программы\Отчеты за 2024 год\"/>
    </mc:Choice>
  </mc:AlternateContent>
  <xr:revisionPtr revIDLastSave="0" documentId="13_ncr:1_{2686F50A-12EA-425E-85E1-921C278F570F}" xr6:coauthVersionLast="40" xr6:coauthVersionMax="40" xr10:uidLastSave="{00000000-0000-0000-0000-000000000000}"/>
  <bookViews>
    <workbookView xWindow="-120" yWindow="-120" windowWidth="29040" windowHeight="15840" tabRatio="865" xr2:uid="{00000000-000D-0000-FFFF-FFFF00000000}"/>
  </bookViews>
  <sheets>
    <sheet name="Результаты оценки за 2024 год" sheetId="2" r:id="rId1"/>
    <sheet name="1. Образование" sheetId="13" r:id="rId2"/>
    <sheet name="2. Спорт" sheetId="10" r:id="rId3"/>
    <sheet name="3. Молодежь" sheetId="9" r:id="rId4"/>
    <sheet name="4. Культура" sheetId="8" r:id="rId5"/>
    <sheet name="5. Соц. политика" sheetId="7" r:id="rId6"/>
    <sheet name="6. ПЭмун.упр" sheetId="3" r:id="rId7"/>
    <sheet name="7. Эк.развитие" sheetId="6" r:id="rId8"/>
    <sheet name="8. Обесп правопорядка" sheetId="5" r:id="rId9"/>
    <sheet name="9. ЖКХ" sheetId="16" r:id="rId10"/>
    <sheet name="10. Транспорт" sheetId="15" r:id="rId11"/>
    <sheet name="11. ФКГС" sheetId="14" r:id="rId12"/>
    <sheet name="12. Переселение" sheetId="4" r:id="rId13"/>
    <sheet name="13. Благоустр" sheetId="12" r:id="rId14"/>
    <sheet name="14. Упр.мун.им." sheetId="11" r:id="rId15"/>
    <sheet name="15. Градостр" sheetId="17" r:id="rId16"/>
    <sheet name="16. Чистая вода" sheetId="18" r:id="rId17"/>
    <sheet name="17. ПЭПТ" sheetId="19" r:id="rId18"/>
    <sheet name="18. ЧС" sheetId="20" r:id="rId19"/>
    <sheet name="19. Сохр.бур.яз" sheetId="21" r:id="rId20"/>
  </sheets>
  <calcPr calcId="191029"/>
</workbook>
</file>

<file path=xl/calcChain.xml><?xml version="1.0" encoding="utf-8"?>
<calcChain xmlns="http://schemas.openxmlformats.org/spreadsheetml/2006/main">
  <c r="G45" i="13" l="1"/>
  <c r="G39" i="13"/>
  <c r="K14" i="17"/>
  <c r="G14" i="17"/>
  <c r="G20" i="3"/>
  <c r="G16" i="3"/>
  <c r="G9" i="3"/>
  <c r="G10" i="10"/>
  <c r="G11" i="12"/>
  <c r="I12" i="15"/>
  <c r="H12" i="15"/>
  <c r="F9" i="15"/>
  <c r="G16" i="14"/>
  <c r="G10" i="14"/>
  <c r="K42" i="8" l="1"/>
  <c r="K37" i="8"/>
  <c r="H52" i="8"/>
  <c r="F40" i="8"/>
  <c r="F41" i="8"/>
  <c r="G37" i="8"/>
  <c r="G26" i="8"/>
  <c r="G11" i="8"/>
  <c r="F7" i="18" l="1"/>
  <c r="G13" i="16"/>
  <c r="F12" i="16"/>
  <c r="G18" i="6"/>
  <c r="G11" i="6"/>
  <c r="G15" i="13"/>
  <c r="G17" i="4" l="1"/>
  <c r="F11" i="4"/>
  <c r="F12" i="4"/>
  <c r="F13" i="4"/>
  <c r="F14" i="4"/>
  <c r="F15" i="4"/>
  <c r="F16" i="4"/>
  <c r="F10" i="4"/>
  <c r="G28" i="3"/>
  <c r="F26" i="3"/>
  <c r="F27" i="3"/>
  <c r="I20" i="3"/>
  <c r="H20" i="3"/>
  <c r="F19" i="3"/>
  <c r="G30" i="3"/>
  <c r="F8" i="3"/>
  <c r="J8" i="3"/>
  <c r="J7" i="3"/>
  <c r="I24" i="5"/>
  <c r="H24" i="5"/>
  <c r="F22" i="5"/>
  <c r="G11" i="5"/>
  <c r="F10" i="5"/>
  <c r="J11" i="5"/>
  <c r="K11" i="5" l="1"/>
  <c r="H20" i="7"/>
  <c r="G10" i="7"/>
  <c r="J9" i="21"/>
  <c r="G9" i="21"/>
  <c r="K9" i="21" s="1"/>
  <c r="F7" i="21"/>
  <c r="F8" i="21"/>
  <c r="F6" i="21"/>
  <c r="F43" i="13"/>
  <c r="F23" i="13"/>
  <c r="J10" i="20" l="1"/>
  <c r="K10" i="20" s="1"/>
  <c r="F22" i="2" s="1"/>
  <c r="G10" i="20"/>
  <c r="F9" i="20"/>
  <c r="F7" i="20"/>
  <c r="J7" i="19"/>
  <c r="K7" i="19" s="1"/>
  <c r="F21" i="2" s="1"/>
  <c r="G7" i="19"/>
  <c r="J8" i="18"/>
  <c r="K8" i="18" s="1"/>
  <c r="F20" i="2" s="1"/>
  <c r="G8" i="18"/>
  <c r="F6" i="18"/>
  <c r="I16" i="17"/>
  <c r="H16" i="17"/>
  <c r="G16" i="17"/>
  <c r="J14" i="17"/>
  <c r="F13" i="17"/>
  <c r="F12" i="17"/>
  <c r="J9" i="17"/>
  <c r="K9" i="17" s="1"/>
  <c r="G9" i="17"/>
  <c r="F8" i="17"/>
  <c r="F7" i="17"/>
  <c r="J12" i="11"/>
  <c r="K12" i="11" s="1"/>
  <c r="F18" i="2" s="1"/>
  <c r="G12" i="11"/>
  <c r="F11" i="11"/>
  <c r="F10" i="11"/>
  <c r="F9" i="11"/>
  <c r="F8" i="11"/>
  <c r="F7" i="11"/>
  <c r="F6" i="11"/>
  <c r="J11" i="12"/>
  <c r="K11" i="12" s="1"/>
  <c r="F17" i="2" s="1"/>
  <c r="F10" i="12"/>
  <c r="F9" i="12"/>
  <c r="F8" i="12"/>
  <c r="F7" i="12"/>
  <c r="F6" i="12"/>
  <c r="J17" i="4"/>
  <c r="K17" i="4" s="1"/>
  <c r="F16" i="2" s="1"/>
  <c r="F9" i="4"/>
  <c r="F8" i="4"/>
  <c r="F7" i="4"/>
  <c r="I16" i="14"/>
  <c r="H16" i="14"/>
  <c r="J14" i="14"/>
  <c r="K14" i="14" s="1"/>
  <c r="F13" i="14"/>
  <c r="J10" i="14"/>
  <c r="K10" i="14" s="1"/>
  <c r="F9" i="14"/>
  <c r="F8" i="14"/>
  <c r="F7" i="14"/>
  <c r="J12" i="15"/>
  <c r="K12" i="15" s="1"/>
  <c r="F14" i="2" s="1"/>
  <c r="J11" i="15"/>
  <c r="K11" i="15" s="1"/>
  <c r="F10" i="15"/>
  <c r="F8" i="15"/>
  <c r="F7" i="15"/>
  <c r="I23" i="16"/>
  <c r="H23" i="16"/>
  <c r="G23" i="16"/>
  <c r="J21" i="16"/>
  <c r="K21" i="16" s="1"/>
  <c r="G21" i="16"/>
  <c r="F20" i="16"/>
  <c r="F19" i="16"/>
  <c r="J17" i="16"/>
  <c r="K17" i="16" s="1"/>
  <c r="G17" i="16"/>
  <c r="F16" i="16"/>
  <c r="J13" i="16"/>
  <c r="K13" i="16" s="1"/>
  <c r="F11" i="16"/>
  <c r="F10" i="16"/>
  <c r="F9" i="16"/>
  <c r="F8" i="16"/>
  <c r="F7" i="16"/>
  <c r="J24" i="5"/>
  <c r="J23" i="5"/>
  <c r="G23" i="5"/>
  <c r="F21" i="5"/>
  <c r="F20" i="5"/>
  <c r="F19" i="5"/>
  <c r="J16" i="5"/>
  <c r="K16" i="5" s="1"/>
  <c r="G16" i="5"/>
  <c r="F14" i="5"/>
  <c r="F9" i="5"/>
  <c r="F8" i="5"/>
  <c r="F7" i="5"/>
  <c r="I18" i="6"/>
  <c r="H18" i="6"/>
  <c r="J11" i="6"/>
  <c r="K11" i="6" s="1"/>
  <c r="F10" i="6"/>
  <c r="F9" i="6"/>
  <c r="F8" i="6"/>
  <c r="F7" i="6"/>
  <c r="J28" i="3"/>
  <c r="K28" i="3" s="1"/>
  <c r="F25" i="3"/>
  <c r="F24" i="3"/>
  <c r="F23" i="3"/>
  <c r="F22" i="3"/>
  <c r="J20" i="3"/>
  <c r="K20" i="3" s="1"/>
  <c r="F18" i="3"/>
  <c r="I16" i="3"/>
  <c r="I30" i="3" s="1"/>
  <c r="H16" i="3"/>
  <c r="J15" i="3"/>
  <c r="F15" i="3"/>
  <c r="J14" i="3"/>
  <c r="F14" i="3"/>
  <c r="J13" i="3"/>
  <c r="F13" i="3"/>
  <c r="J12" i="3"/>
  <c r="F12" i="3"/>
  <c r="F7" i="3"/>
  <c r="I20" i="7"/>
  <c r="J18" i="7"/>
  <c r="G18" i="7"/>
  <c r="F17" i="7"/>
  <c r="F16" i="7"/>
  <c r="J14" i="7"/>
  <c r="G14" i="7"/>
  <c r="F13" i="7"/>
  <c r="J10" i="7"/>
  <c r="K10" i="7" s="1"/>
  <c r="F9" i="7"/>
  <c r="F8" i="7"/>
  <c r="F7" i="7"/>
  <c r="I52" i="8"/>
  <c r="G52" i="8"/>
  <c r="J50" i="8"/>
  <c r="K50" i="8" s="1"/>
  <c r="G50" i="8"/>
  <c r="F49" i="8"/>
  <c r="F48" i="8"/>
  <c r="F47" i="8"/>
  <c r="F46" i="8"/>
  <c r="F45" i="8"/>
  <c r="F44" i="8"/>
  <c r="J42" i="8"/>
  <c r="G42" i="8"/>
  <c r="J37" i="8"/>
  <c r="F36" i="8"/>
  <c r="F35" i="8"/>
  <c r="F34" i="8"/>
  <c r="F33" i="8"/>
  <c r="F32" i="8"/>
  <c r="F31" i="8"/>
  <c r="F30" i="8"/>
  <c r="F29" i="8"/>
  <c r="F28" i="8"/>
  <c r="K26" i="8"/>
  <c r="J26" i="8"/>
  <c r="F25" i="8"/>
  <c r="F24" i="8"/>
  <c r="F23" i="8"/>
  <c r="F22" i="8"/>
  <c r="F21" i="8"/>
  <c r="F20" i="8"/>
  <c r="F19" i="8"/>
  <c r="J17" i="8"/>
  <c r="K17" i="8" s="1"/>
  <c r="G17" i="8"/>
  <c r="F16" i="8"/>
  <c r="F15" i="8"/>
  <c r="F14" i="8"/>
  <c r="J11" i="8"/>
  <c r="K11" i="8" s="1"/>
  <c r="F10" i="8"/>
  <c r="F9" i="8"/>
  <c r="F8" i="8"/>
  <c r="F7" i="8"/>
  <c r="J9" i="9"/>
  <c r="E7" i="2" s="1"/>
  <c r="G9" i="9"/>
  <c r="F8" i="9"/>
  <c r="F7" i="9"/>
  <c r="F6" i="9"/>
  <c r="J10" i="10"/>
  <c r="K10" i="10" s="1"/>
  <c r="F6" i="2" s="1"/>
  <c r="F9" i="10"/>
  <c r="F8" i="10"/>
  <c r="F7" i="10"/>
  <c r="F6" i="10"/>
  <c r="I47" i="13"/>
  <c r="H47" i="13"/>
  <c r="J45" i="13"/>
  <c r="F44" i="13"/>
  <c r="F42" i="13"/>
  <c r="F41" i="13"/>
  <c r="J39" i="13"/>
  <c r="F38" i="13"/>
  <c r="F37" i="13"/>
  <c r="F36" i="13"/>
  <c r="J34" i="13"/>
  <c r="K34" i="13" s="1"/>
  <c r="G34" i="13"/>
  <c r="F33" i="13"/>
  <c r="F32" i="13"/>
  <c r="F31" i="13"/>
  <c r="J29" i="13"/>
  <c r="G29" i="13"/>
  <c r="F28" i="13"/>
  <c r="F27" i="13"/>
  <c r="F26" i="13"/>
  <c r="F25" i="13"/>
  <c r="F24" i="13"/>
  <c r="F22" i="13"/>
  <c r="F21" i="13"/>
  <c r="F20" i="13"/>
  <c r="F19" i="13"/>
  <c r="F18" i="13"/>
  <c r="J15" i="13"/>
  <c r="F14" i="13"/>
  <c r="F13" i="13"/>
  <c r="F12" i="13"/>
  <c r="F10" i="13"/>
  <c r="F9" i="13"/>
  <c r="F8" i="13"/>
  <c r="F7" i="13"/>
  <c r="J23" i="2"/>
  <c r="H23" i="2"/>
  <c r="F23" i="2"/>
  <c r="E23" i="2"/>
  <c r="J22" i="2"/>
  <c r="H22" i="2"/>
  <c r="E22" i="2"/>
  <c r="J21" i="2"/>
  <c r="H21" i="2"/>
  <c r="J20" i="2"/>
  <c r="H20" i="2"/>
  <c r="E20" i="2"/>
  <c r="J19" i="2"/>
  <c r="H19" i="2"/>
  <c r="J18" i="2"/>
  <c r="H18" i="2"/>
  <c r="E18" i="2"/>
  <c r="J17" i="2"/>
  <c r="H17" i="2"/>
  <c r="E17" i="2"/>
  <c r="J16" i="2"/>
  <c r="H16" i="2"/>
  <c r="E16" i="2"/>
  <c r="J15" i="2"/>
  <c r="H15" i="2"/>
  <c r="J14" i="2"/>
  <c r="H14" i="2"/>
  <c r="J13" i="2"/>
  <c r="H13" i="2"/>
  <c r="J12" i="2"/>
  <c r="H12" i="2"/>
  <c r="E12" i="2"/>
  <c r="J11" i="2"/>
  <c r="H11" i="2"/>
  <c r="J10" i="2"/>
  <c r="H10" i="2"/>
  <c r="J9" i="2"/>
  <c r="H9" i="2"/>
  <c r="J8" i="2"/>
  <c r="H8" i="2"/>
  <c r="J7" i="2"/>
  <c r="H7" i="2"/>
  <c r="J6" i="2"/>
  <c r="H6" i="2"/>
  <c r="J5" i="2"/>
  <c r="H5" i="2"/>
  <c r="J16" i="17" l="1"/>
  <c r="E19" i="2" s="1"/>
  <c r="G20" i="7"/>
  <c r="K14" i="7"/>
  <c r="K18" i="7"/>
  <c r="K9" i="9"/>
  <c r="F7" i="2" s="1"/>
  <c r="E14" i="2"/>
  <c r="J52" i="8"/>
  <c r="K52" i="8" s="1"/>
  <c r="F8" i="2" s="1"/>
  <c r="E8" i="2"/>
  <c r="E21" i="2"/>
  <c r="J16" i="14"/>
  <c r="K16" i="14" s="1"/>
  <c r="F15" i="2" s="1"/>
  <c r="J23" i="16"/>
  <c r="E13" i="2" s="1"/>
  <c r="J18" i="6"/>
  <c r="E11" i="2" s="1"/>
  <c r="K18" i="6"/>
  <c r="H30" i="3"/>
  <c r="J30" i="3" s="1"/>
  <c r="K30" i="3" s="1"/>
  <c r="F10" i="2" s="1"/>
  <c r="J16" i="3"/>
  <c r="K16" i="3" s="1"/>
  <c r="J9" i="3"/>
  <c r="K9" i="3" s="1"/>
  <c r="K23" i="5"/>
  <c r="G24" i="5"/>
  <c r="K24" i="5" s="1"/>
  <c r="F12" i="2" s="1"/>
  <c r="E6" i="2"/>
  <c r="J20" i="7"/>
  <c r="E9" i="2" s="1"/>
  <c r="K29" i="13"/>
  <c r="K45" i="13"/>
  <c r="J47" i="13"/>
  <c r="E5" i="2" s="1"/>
  <c r="K39" i="13"/>
  <c r="G47" i="13"/>
  <c r="K47" i="13" s="1"/>
  <c r="K15" i="13"/>
  <c r="K16" i="17" l="1"/>
  <c r="F19" i="2" s="1"/>
  <c r="E15" i="2"/>
  <c r="K23" i="16"/>
  <c r="F13" i="2" s="1"/>
  <c r="E10" i="2"/>
  <c r="K20" i="7"/>
  <c r="F9" i="2" s="1"/>
  <c r="F5" i="2"/>
</calcChain>
</file>

<file path=xl/sharedStrings.xml><?xml version="1.0" encoding="utf-8"?>
<sst xmlns="http://schemas.openxmlformats.org/spreadsheetml/2006/main" count="1843" uniqueCount="401">
  <si>
    <t>№ п/п</t>
  </si>
  <si>
    <t>Наименование муниципальной программы</t>
  </si>
  <si>
    <t>Период реализации</t>
  </si>
  <si>
    <t>Ответственный исполнитель</t>
  </si>
  <si>
    <t>Уровень финансового обеспечения муниципальной программы в отчетном году</t>
  </si>
  <si>
    <t>Интегральная оценка эффективности реализации муниципальной программы</t>
  </si>
  <si>
    <t>Качественная оценка реализации муниципальной программы (эффективная, недостаточно эффективная, неэффективная)</t>
  </si>
  <si>
    <t>Предложения по дальнейшей реализации муниципальной программы</t>
  </si>
  <si>
    <t>за 2023 год</t>
  </si>
  <si>
    <t>Развитие образования в муниципальном образовании «город Северобайкальск»</t>
  </si>
  <si>
    <t>2020 - 2025</t>
  </si>
  <si>
    <t xml:space="preserve">Управление образования </t>
  </si>
  <si>
    <t>эффективная</t>
  </si>
  <si>
    <t>Развитие физической культуры и спорта в муниципальном образовании «город Северобайкальск»</t>
  </si>
  <si>
    <t>Управление образования</t>
  </si>
  <si>
    <t>Молодежь города Северобайкальск</t>
  </si>
  <si>
    <t>Развитие отрасли «Культура» и средств массовой информации.</t>
  </si>
  <si>
    <t xml:space="preserve">Управление культуры </t>
  </si>
  <si>
    <t>Социальная политика в муниципальном образовании «город Северобайкальск»</t>
  </si>
  <si>
    <t>Администрация МО «город Северобайкальск»</t>
  </si>
  <si>
    <t>не эффективная</t>
  </si>
  <si>
    <t>Повышение эффективности муниципального управления</t>
  </si>
  <si>
    <t xml:space="preserve">Управление делами </t>
  </si>
  <si>
    <t>Экономическое развитие</t>
  </si>
  <si>
    <t xml:space="preserve">Комитет по экономике и инвестиционной политике </t>
  </si>
  <si>
    <t xml:space="preserve">Обеспечение правопорядка и безопасности населения, а также профилактика преступности среди несовершеннолетних на  территории муниципального образования «город Северобайкальск» </t>
  </si>
  <si>
    <t xml:space="preserve">Отдел муниципального контроля </t>
  </si>
  <si>
    <t>не реализовывалась</t>
  </si>
  <si>
    <t xml:space="preserve">Развитие жилищно-коммунального хозяйства в муниципальном образовании «город Северобайкальск» </t>
  </si>
  <si>
    <t>Комитет по управлению городским хозяйством</t>
  </si>
  <si>
    <t>Комплексное развитие транспортной инфраструктуры муниципального образования «город Северобайкальск»</t>
  </si>
  <si>
    <t xml:space="preserve">Формирование современной городской среды муниципального образования «город Северобайкальск» </t>
  </si>
  <si>
    <t>Переселение граждан из аварийного жилищного фонда и  улучшение жилищных условий населения в муниципальном образовании «город Северобайкальск»</t>
  </si>
  <si>
    <t>Благоустройство на территории муниципального образования «город Северобайкальск»</t>
  </si>
  <si>
    <t>Управление муниципальным имуществом в муниципальном образовании «город Северобайкальск»</t>
  </si>
  <si>
    <t>Градостроительная деятельность в муниципальном образовании «город Северобайкальск»</t>
  </si>
  <si>
    <t>Чистая вода</t>
  </si>
  <si>
    <t>Противодействие экстремизму и  профилактика терроризма на территории муниципального образования «город Северобайкальск»</t>
  </si>
  <si>
    <t>Отдел по делам ГО и ЧС</t>
  </si>
  <si>
    <t>Защита от чрезвычайных ситуаций территории муниципального образования «город Северобайкальск»</t>
  </si>
  <si>
    <t>Сохранение и развитие бурятского языка в МО «город Северобайкальск»</t>
  </si>
  <si>
    <t>Расчет интегральной оценки эффективности реализации муниципальной программы «Развитие образования в муниципальном образовании «город Северобайкальск»</t>
  </si>
  <si>
    <t>N п/п</t>
  </si>
  <si>
    <t>Наименование целевого показателя муниципальной программы &lt;*&gt;</t>
  </si>
  <si>
    <t>Ед. изм.</t>
  </si>
  <si>
    <t>Плановое значение показателя на (np) текущий финансовый год с учетом доведенных бюджетных ассигнований (np)</t>
  </si>
  <si>
    <t>Фактическое значение целевого показателя (npv)</t>
  </si>
  <si>
    <t>Показатель оценки выполнения целевого показателя Ст.5/ст.4*100 &lt;1&gt;, &lt;2&gt; (Up) Up=npv/np*100</t>
  </si>
  <si>
    <t>Доля выполненных целевых  показателей программы (U) U=∑Ug/n</t>
  </si>
  <si>
    <t>Плановый объем финансирования, утвержденный сводной бюджетной росписью (Vp)</t>
  </si>
  <si>
    <t>Фактические затраты, в отчетном периоде (кассовое исполнение) (Vf)</t>
  </si>
  <si>
    <t>Уровень финансового обеспечения (Vфин) Vфин = Vf / Vp</t>
  </si>
  <si>
    <r>
      <rPr>
        <sz val="10"/>
        <color theme="1"/>
        <rFont val="Times New Roman"/>
        <family val="1"/>
        <charset val="204"/>
      </rPr>
      <t xml:space="preserve">Интегральная оценка эффективности </t>
    </r>
    <r>
      <rPr>
        <b/>
        <sz val="10"/>
        <color theme="1"/>
        <rFont val="Times New Roman"/>
        <family val="1"/>
        <charset val="204"/>
      </rPr>
      <t>® R = U / Vфин</t>
    </r>
  </si>
  <si>
    <t>Качественная оценка реализации муниципальной программы (R &gt; 0,8 эффективная) (0,6 &lt; R &lt;= 0,8 недостаточно эффективная) (R &lt;= 0,6 неэффективная)</t>
  </si>
  <si>
    <t>Примечание</t>
  </si>
  <si>
    <t>«Развитие образования в муниципальном образовании «город Северобайкальск»</t>
  </si>
  <si>
    <t>1.</t>
  </si>
  <si>
    <t xml:space="preserve"> Подпрограмма 1. «Совершенствование дошкольного образования»  </t>
  </si>
  <si>
    <t>1.1.</t>
  </si>
  <si>
    <t>Целевой показатель (индикатор)</t>
  </si>
  <si>
    <t xml:space="preserve">Up = npv / np*100 </t>
  </si>
  <si>
    <t>х</t>
  </si>
  <si>
    <t>Охват детей дошкольным образованием</t>
  </si>
  <si>
    <t>%</t>
  </si>
  <si>
    <t>1.2.</t>
  </si>
  <si>
    <t>Обновление УМК и оснащение предметно-пространственной среды ДОО  средствами обучения и воспитания в соответствии с ФГОС ДО</t>
  </si>
  <si>
    <t>1.3.</t>
  </si>
  <si>
    <t xml:space="preserve">Среднемесячная  заработная плата  педагогических работников муниципальных  дошкольных образовательных учреждений (Согласно Соглашения между МОиН РБ и Администрацией МО «город Северобайкальск»)                </t>
  </si>
  <si>
    <t>Руб.</t>
  </si>
  <si>
    <t>1.4.</t>
  </si>
  <si>
    <t>Доля детей  в возрасте 1 - 6 лет, получающих услугу  в муниципальных образовательных организациях, в общей численности детей в возрасте 1 - 6 лет</t>
  </si>
  <si>
    <t>1.5.</t>
  </si>
  <si>
    <t>Доля детей в возрасте 1 - 6 лет, стоящих на учете для определения в муниципальные дошкольные образовательные организации, в общей численности детей в возрасте 1 - 6 лет</t>
  </si>
  <si>
    <t>1.6.</t>
  </si>
  <si>
    <t>Доля муниципальных дошкольных образовательных организаций, здания которых находятся в аварийном состоянии или требуют капитального ремонта, в общем числе муниципальных дошкольных образовательных организациях</t>
  </si>
  <si>
    <t>1.7.</t>
  </si>
  <si>
    <t>Доступность дошкольного образования для детей в возрасте от 2 месяцев до семи лет</t>
  </si>
  <si>
    <t>1.8.</t>
  </si>
  <si>
    <t>Среднемесячная номинальная начисленная заработная плата работников муниципальных дошкольных образовательных учреждений</t>
  </si>
  <si>
    <t>Итого по подпрограмме 1:</t>
  </si>
  <si>
    <t>Ug = ngv / ng</t>
  </si>
  <si>
    <t>2.</t>
  </si>
  <si>
    <t>Подпрограмма 2: Развитие системы общего образования</t>
  </si>
  <si>
    <t>Up = npv / np*100</t>
  </si>
  <si>
    <t>2.1.</t>
  </si>
  <si>
    <t>Доля муниципальных  общеобразовательных  учреждений  укрепивших материально- техническую базу в общем количестве муниципальных общеобразовательных учреждений.</t>
  </si>
  <si>
    <t>2.2.</t>
  </si>
  <si>
    <t>Удельный вес выпускников, сдавших единый государственный экзамен, от числа выпускников, участвовавших в едином государственном экзамене</t>
  </si>
  <si>
    <t>2.3.</t>
  </si>
  <si>
    <t>Среднемесячная  заработная плата педагогических  работников муниципальных общеобразовательных учреждений, тыс. руб  (Согласно Соглашения между МОиН РБ и Администрацией МО «город Северобайкальск»)</t>
  </si>
  <si>
    <t>руб.</t>
  </si>
  <si>
    <t>2.4.</t>
  </si>
  <si>
    <t>Доля детей, принявших участие в городских , региональных  конкурсах, олимпиадах, научно- практических конференциях</t>
  </si>
  <si>
    <t>2.5.</t>
  </si>
  <si>
    <t>2.6.</t>
  </si>
  <si>
    <t>2.7.</t>
  </si>
  <si>
    <t>Охват горячим питанием</t>
  </si>
  <si>
    <t>2.8.</t>
  </si>
  <si>
    <t>Доля обучающихся в муниципальных общеобразовательных организациях, занимающихся во вторую смену, в общей численности обучающихся в муниципальных общеобразовательных организациях</t>
  </si>
  <si>
    <t>2.9.</t>
  </si>
  <si>
    <t>Доля муниципальных общеобразовательных организаций, здания которых находятся в аварийном состоянии или требуют капитального ремонта, в общем количестве муниципальных общеобразовательных организаций</t>
  </si>
  <si>
    <t>2.10.</t>
  </si>
  <si>
    <t>Доля детей первой и второй групп здоровья в общей численности обучающихся в муниципальных общеобразовательных организациях</t>
  </si>
  <si>
    <t>2.11.</t>
  </si>
  <si>
    <t>Доля муниципальных общеобразовательных организаций, соответствующих современным требованиям обучения, в общем количестве муниципальных общеобразовательных организаций</t>
  </si>
  <si>
    <t>Среднемесячная номинальная начисленная заработная плата работников муниципальных общеобразовательных организаций</t>
  </si>
  <si>
    <t>Среднемесячная номинальная начисленная заработная плата учителей муниципальных  общеобразовательных организаций</t>
  </si>
  <si>
    <t>Итого по подпрограмме 2:</t>
  </si>
  <si>
    <t>3.</t>
  </si>
  <si>
    <t>Подпрограмма 3: «Развитие дополнительного образования»</t>
  </si>
  <si>
    <t>3.1.</t>
  </si>
  <si>
    <t>Доля муниципальных  учреждений дополнительного образования укрепивших материально- техническую базу в общем количестве муниципальных учреждений дополнительного образования.</t>
  </si>
  <si>
    <t>3.2.</t>
  </si>
  <si>
    <t xml:space="preserve">Доля детей в возрасте от 5 до 18 лет,     обучающихся по дополнительным             образовательным программам, в общей численности детей этого возраста
</t>
  </si>
  <si>
    <t>3.3.</t>
  </si>
  <si>
    <t>Среднемесячная заработная плата  педагогических  работников муниципальных  учреждений дополнительного образования, тыс. руб  (Согласно Соглашения между МОиН РБ и Администрацией МО «город Северобайкальск»)</t>
  </si>
  <si>
    <t>3.4.</t>
  </si>
  <si>
    <r>
      <rPr>
        <sz val="11"/>
        <color theme="1"/>
        <rFont val="Times New Roman"/>
        <family val="1"/>
        <charset val="204"/>
      </rPr>
      <t>%</t>
    </r>
  </si>
  <si>
    <t>Итого по подпрограмме 3:</t>
  </si>
  <si>
    <t>4.</t>
  </si>
  <si>
    <t xml:space="preserve">Подпрограмма 4: «Развитие системы детского отдыха и оздоровления»  </t>
  </si>
  <si>
    <t>4.1.</t>
  </si>
  <si>
    <t>Удельный вес детей в возрасте от 7 до 18 лет, находящихся в ТЖС, охваченных всеми формами отдыха и оздоровления, к общему числу детей от 7 до 18 лет в ТЖС</t>
  </si>
  <si>
    <t>4.2.</t>
  </si>
  <si>
    <t xml:space="preserve">Удельный вес детей в возрасте от 7 до 15 лет, охваченных всеми формами отдыха и оздоровления, к общему числу детей от 7 до 15 лет </t>
  </si>
  <si>
    <t>4.3.</t>
  </si>
  <si>
    <t>Доля населения возрастной категории от 7 до 17 лет, получивших услугу по отдыху и оздоровлению на базе стационарных учреждений (санаторные лагеря, загородные лагеря)</t>
  </si>
  <si>
    <t>Итого по подпрограмме 4:</t>
  </si>
  <si>
    <t>5.</t>
  </si>
  <si>
    <t xml:space="preserve">Подпрограмма 5: «Совершенствование управления образования» </t>
  </si>
  <si>
    <t>5.1.</t>
  </si>
  <si>
    <t>Доля учителей, и руководителей, участвующих в семинарах, консультациях,  курсах повышения квалификации в общей численности учителей.</t>
  </si>
  <si>
    <t>5.2.</t>
  </si>
  <si>
    <t>Доля педагогов и руководителей, получивших в установленном порядке первую, высшую квалификационную категорию и подтверждение соответствия занимаемой должности, в общей численности педагогов и руководителей, подлежащих аттестации</t>
  </si>
  <si>
    <t>5.3.</t>
  </si>
  <si>
    <t>Доля молодых педагогов (до 5 лет), закрепившихся в образовательных учреждениях к общей численности педагогов</t>
  </si>
  <si>
    <t>5.4.</t>
  </si>
  <si>
    <t>Количество студентов СПО целевого обучения по специальности "Сестринское дело"</t>
  </si>
  <si>
    <t>чел..</t>
  </si>
  <si>
    <t>Итого по подпрограмме 5:</t>
  </si>
  <si>
    <t>Vфин = Vf / Vp</t>
  </si>
  <si>
    <t>R = U/ Vфин</t>
  </si>
  <si>
    <t>Итого по программе</t>
  </si>
  <si>
    <t xml:space="preserve">U = ∑Ug /  n   </t>
  </si>
  <si>
    <t xml:space="preserve">Продолжить исполнение муниципальной программы в следующем году </t>
  </si>
  <si>
    <t>Расчет интегральной оценки эффективности реализации муниципальной программы «Развитие физической культуры и спорта в муниципальном образовании «город Северобайкальск»</t>
  </si>
  <si>
    <t xml:space="preserve">«Развитие физической культуры и спорта в муниципальном образовании «город Северобайкальск»
</t>
  </si>
  <si>
    <t>Обеспеченность спортивными залами от нормативной потребности</t>
  </si>
  <si>
    <t>Обеспеченность плоскостными сооружениями от нормативной потребности</t>
  </si>
  <si>
    <t>Увеличение доли жителей, систематически занимающихся физической культурой и спортом от общей численности населения г. Северобайкальск.</t>
  </si>
  <si>
    <t>Численность занятых в отрасли физической культуры и спорта</t>
  </si>
  <si>
    <t>чел</t>
  </si>
  <si>
    <t>Итого по программе:</t>
  </si>
  <si>
    <t xml:space="preserve">продолжить исполнение муниципальной программы в следующем году </t>
  </si>
  <si>
    <t xml:space="preserve">Расчет интегральной оценки эффективности реализации муниципальной программы «Молодежь города Северобайкальск» </t>
  </si>
  <si>
    <t xml:space="preserve">«Молодежь города Северобайкальск» 
</t>
  </si>
  <si>
    <t>Доля всех категорий молодежи, в том числе находящейся в трудной жизненной ситуации, вовлеченных в городские мероприятия</t>
  </si>
  <si>
    <t>Доля молодых людей, принимающих участие в добровольческой деятельности, в общем количестве молодежи</t>
  </si>
  <si>
    <t xml:space="preserve">Количество мероприятий,  направленных на  формирование здорового образа жизни, профилактику  асоциального поведения в молодежной среде  </t>
  </si>
  <si>
    <t xml:space="preserve">Ед. </t>
  </si>
  <si>
    <t>Расчет интегральной оценки эффективности реализации муниципальной программы «Развитие отрасли «Культура» и средств массовой
информации»</t>
  </si>
  <si>
    <t>«Развитие отрасли «Культура» и средств массовой информации»</t>
  </si>
  <si>
    <t xml:space="preserve"> Подпрограмма 1. «Совершенствование музейно-выставочной деятельности»</t>
  </si>
  <si>
    <t>Число посетителей.</t>
  </si>
  <si>
    <t>чел.</t>
  </si>
  <si>
    <t>Количество музейных предметов и предметов музейных
коллекций.</t>
  </si>
  <si>
    <t>шт.</t>
  </si>
  <si>
    <t>Количество музейных предметов основного Музейного фонда учреждения, опубликованных на экспозициях и выставках за отчётный период</t>
  </si>
  <si>
    <t>ед</t>
  </si>
  <si>
    <t>Количество экспозиций.</t>
  </si>
  <si>
    <t>ед.</t>
  </si>
  <si>
    <t>Подпрограмма 2: «Развитие библиотечной системы»</t>
  </si>
  <si>
    <t>Основной фонд библиотеки.</t>
  </si>
  <si>
    <t>Количество посещений</t>
  </si>
  <si>
    <t>Количество документов основного фонда библиотеки, внесенных в программу ИРБИС</t>
  </si>
  <si>
    <t>Подпрограмма 3: «Развитие культурно-досуговой деятельности»</t>
  </si>
  <si>
    <t>Число участников клубных формирований</t>
  </si>
  <si>
    <t>Количество участников добровольческого (волонтёрского)
движения в сфере культуры</t>
  </si>
  <si>
    <t>Количество мероприятий с участием добровольцев
(волонтёров) в сфере культуры</t>
  </si>
  <si>
    <t>Количество клубных формирований.</t>
  </si>
  <si>
    <t>3.5.</t>
  </si>
  <si>
    <t>Средняя заполняемость кинотеатра</t>
  </si>
  <si>
    <t>3.6.</t>
  </si>
  <si>
    <t>Число зрителей</t>
  </si>
  <si>
    <t>3.7.</t>
  </si>
  <si>
    <t>Количество созданных виртуальных концертных залов  в рамах федерального проекта "Цифровая культура" национального проекта "Культура"</t>
  </si>
  <si>
    <t>Подпрограмма 4: «Образование в области культуры»</t>
  </si>
  <si>
    <t>Количество человеко-часов (общеразвивающие).</t>
  </si>
  <si>
    <t>человеко-час</t>
  </si>
  <si>
    <t>Количество человеко-часов (фортепиано).</t>
  </si>
  <si>
    <t>Количество человеко-часов (струнные инструменты).</t>
  </si>
  <si>
    <t>4.4.</t>
  </si>
  <si>
    <t>Количество человеко-часов (духовые и
ударные инструменты).</t>
  </si>
  <si>
    <t>4.5.</t>
  </si>
  <si>
    <t>Количество человеко-часов (народные инструменты).</t>
  </si>
  <si>
    <t>4.6.</t>
  </si>
  <si>
    <t>Количество человеко-часов (живопись).</t>
  </si>
  <si>
    <t>4.7.</t>
  </si>
  <si>
    <t>Количество человеко-часов
(хореографическое творчество).</t>
  </si>
  <si>
    <t>4.8.</t>
  </si>
  <si>
    <t>Количество оргганизаций культуры, получивших современное оборудование в рамках федерального проекта "Культурная среда" национального проекта "Культура" (с нарастающим итогом)</t>
  </si>
  <si>
    <t>4.9.</t>
  </si>
  <si>
    <t>Число посещений культурных мероприятий. проводимых ДШИ</t>
  </si>
  <si>
    <t>Подпрограмма 5: «Организация и проведение общегородских праздничных мероприятий в городе Северобайкальск»</t>
  </si>
  <si>
    <t>Удельный вес населения, участвующего в культурно- массовых мероприятиях.</t>
  </si>
  <si>
    <t>Количество массовых мероприятий</t>
  </si>
  <si>
    <t>Число посещений культурно-массовых мероприятий в КДУ</t>
  </si>
  <si>
    <t>6.</t>
  </si>
  <si>
    <t>Подпрограмма 6: «Совершенствование управления в сфере культуры, искусства и средств массовой информации»</t>
  </si>
  <si>
    <t>6.1.</t>
  </si>
  <si>
    <t>Периодичность выхода газеты</t>
  </si>
  <si>
    <t>раз в неделю</t>
  </si>
  <si>
    <t>6.2.</t>
  </si>
  <si>
    <t>Доля специалистов с высшим образованием.</t>
  </si>
  <si>
    <t>6.3.</t>
  </si>
  <si>
    <t>Количество экземпляров газеты</t>
  </si>
  <si>
    <t>6.4.</t>
  </si>
  <si>
    <t>Создание материалов о деятельности муниципального
образования город Северобайкальск и вещанию по эфирному и кабельному телевидению на территории города Северобайкальск</t>
  </si>
  <si>
    <t>мин.</t>
  </si>
  <si>
    <t>6.5.</t>
  </si>
  <si>
    <t>Число обращений к цифровым ресурсам</t>
  </si>
  <si>
    <t>6.6.</t>
  </si>
  <si>
    <t>Количество специалистов из Республики Бурятия, прошедших повышение квалификации на базе Центров непрерывного
образования и повышения квалификации творческих и
управленческих кадров в сфере культуры (нарастающим
итогом)</t>
  </si>
  <si>
    <t>Итого по подпрограмме 6:</t>
  </si>
  <si>
    <t>Расчет интегральной оценки эффективности реализации муниципальной программы «Социальная политика в муниципальном образовании 
«город Северобайкальск»</t>
  </si>
  <si>
    <t>«Социальная политика в муниципальном образовании «город Северобайкальск»</t>
  </si>
  <si>
    <t xml:space="preserve"> Подпрограмма 1. Профилактика социально значимых заболеваний, укрепление общественного здоровья и формирование здорового образа жизни в муниципальном образовании «город Северобайкальск» </t>
  </si>
  <si>
    <t>Количество публикаций в СМИ по вопросам профилактики социально-значимых инфекционных заболеваний, укрепление общественного здоровья, ведению ЗОЖ, изготовление наглядной агитации</t>
  </si>
  <si>
    <t>Ед.</t>
  </si>
  <si>
    <t>Количество мероприятий направленных на сохранение здоровья, формирования здорового образа жизни</t>
  </si>
  <si>
    <t>Количество психиатрических больных, проживающих в г. Северобайкалськ, направленных к месту лечения</t>
  </si>
  <si>
    <t>Чел.</t>
  </si>
  <si>
    <t xml:space="preserve"> эффективная</t>
  </si>
  <si>
    <t>Подпрограмма 2:  Доступная среда в муниципальном образовании «город Северобайкальск»</t>
  </si>
  <si>
    <t>Количество социально-значимых объектов социальной инфраструктуры, жилых домов, оборудованных с целью обеспечения доступности для маломобильных категорий граждан</t>
  </si>
  <si>
    <t>объектов</t>
  </si>
  <si>
    <t>Подпрограмма 3: Повышение качества жизни пожилых людей в муниципальном образовании «город Северобайкальск».</t>
  </si>
  <si>
    <t>Количество граждан отдельной категории населения МО «г. Северобайкальск» получивших материальную поддержку</t>
  </si>
  <si>
    <t>Количество граждан, получателей финансовой поддержки "почетным гражданам "город Северобайкальск"</t>
  </si>
  <si>
    <t xml:space="preserve">Расчет интегральной оценки эффективности реализации муниципальной программы «Повышение эффективности муниципального управления» </t>
  </si>
  <si>
    <t xml:space="preserve">«Повышение эффективности муниципального управления» </t>
  </si>
  <si>
    <t xml:space="preserve"> Подпрограмма 1. Развитие муниципальной службы в муниципальном образовании «город Северобайкальск; </t>
  </si>
  <si>
    <t>Доля муниципальных служащих, выборочных должностных лиц всех уровней, прошедших обучение по различным формам от общего количества муниципальных служащих</t>
  </si>
  <si>
    <t xml:space="preserve">Служащие структурных подразделений администрации, МКУ «Административно-хозяйственное учреждение», прошедших обучение по различным формам </t>
  </si>
  <si>
    <t>Подпрограмма 2: Повышение эффективности бюджетных расходов</t>
  </si>
  <si>
    <t>Оценка качества финансового менеджмента главных распорядителей бюджетных средств</t>
  </si>
  <si>
    <t>балл</t>
  </si>
  <si>
    <t>Повышение уровня профессионального образования в сфере качества управления муниципальными финансами и эффективного использования средств бюджета муниципальными служащими, специалистами муниципальных учреждений</t>
  </si>
  <si>
    <t>Подписка на периодические издания в сфере экономики и финансов</t>
  </si>
  <si>
    <t>Подпрограмма 3: Информационная политика</t>
  </si>
  <si>
    <t>Количество публикаций, освещающих деятельность Главы и ОМСУ МО «город Северобайкальск», проведение мероприятий, направленных на повышение информированности населения об основных событиях СЭР города</t>
  </si>
  <si>
    <t>Подпрограмма 4: Поддержка общественных институтов</t>
  </si>
  <si>
    <t>Количество волонтеров, принимающих участие в развитии Народного университета</t>
  </si>
  <si>
    <t>Расчет интегральной оценки эффективности реализации муниципальной программы «Экономическое развитие»</t>
  </si>
  <si>
    <t>Поддержка и развитие малого и среднего предпринимательства монопрофильного муниципального образования «город Северобайкальск»</t>
  </si>
  <si>
    <t xml:space="preserve"> Подпрограмма 1. Поддержка и развитие малого и среднего предпринимательства монопрофильного муниципального образования «город Северобайкальск»</t>
  </si>
  <si>
    <t>Количество СМП, получивших финансовую поддержку на развитие молодежного предпринимательства</t>
  </si>
  <si>
    <t>Количество СМП, получивших финансовую поддержку на развитие социального предпринимательства</t>
  </si>
  <si>
    <t>Подпрограмма 2: Развитие внутреннего и въездного туризма</t>
  </si>
  <si>
    <t>Количество туристических прибытий</t>
  </si>
  <si>
    <t>Количество благоустроенных территорий, прилегающих к мкстам туристского показа, подлежащих благоустройству с использованием субсидий</t>
  </si>
  <si>
    <t>Ед</t>
  </si>
  <si>
    <t>«Обеспечение правопорядка и безопасности населения, а также профилактика преступности среди есовершеннолетних на территории муниципального образования «город Северобайкальск»</t>
  </si>
  <si>
    <t xml:space="preserve"> Подпрограмма 1. Усастие общественоости в охране общественного порядка и профилактика правонарушений в городе Северобайкальск</t>
  </si>
  <si>
    <t>Количество выявленных правонарушений с участием народой дружины</t>
  </si>
  <si>
    <t>Подпрограмма 2: Повышение безопасности дорожного движения</t>
  </si>
  <si>
    <t>Количество обустроенных пешеходных переходов</t>
  </si>
  <si>
    <t>Шт.</t>
  </si>
  <si>
    <t>Количество сетевых точек уличных осветительных приборов, установленых на территории города (на 31 декабря текущего года)</t>
  </si>
  <si>
    <t>Подпрограмма 3: Профилактика безнадзорноси, беспризорности, правонарушений и антиобщественных действий несовершеннолетними</t>
  </si>
  <si>
    <t>Доля детей, принявших участие в городских мероприятиях по ПАВ</t>
  </si>
  <si>
    <t>Доля детей, принявших участие в городских, региональных конкурсах патриотического направления</t>
  </si>
  <si>
    <t>Доля несовершеннолетних, занятых трудоустройством от общего количества обучающихся в возрасте от 14 до 18 лет</t>
  </si>
  <si>
    <t>Количество преступлений совершенных несовершеннолетними</t>
  </si>
  <si>
    <t>9.</t>
  </si>
  <si>
    <t>Расчет интегральной оценки эффективности реализации муниципальной программы «Развитие жилищно-коммунального хозяйства в муниципальном образовании «город Северобайкальск»</t>
  </si>
  <si>
    <t xml:space="preserve">«Развитие жилищно-коммунального хозяйства в муниципальном образовании «город Северобайкальск» </t>
  </si>
  <si>
    <t xml:space="preserve"> Подпрограмма 1. Комплексное развитие коммунальной инфраструктуры</t>
  </si>
  <si>
    <t>Обеспечение бесперебойного централизованного теплоснабжения потребителям города Северобайкальск в отопительный период (бесперебойно либо с перерывами, не превышающими продолжительность, соответствующую требованиям к качеству предоставления коммунальных услуг)</t>
  </si>
  <si>
    <t>Обеспечение бесперебойного централизованного водоснабжения потребителям города Северобайкальск (бесперебойно либо с перерывами, не превышающими продолжительность, соответствующую требованиям к качеству предоставления коммунальных услуг)</t>
  </si>
  <si>
    <t>Обеспечение бесперебойного централизованного водоотведения в городе Северобайкальск (бесперебойно либо с перерывами, не превышающими продолжительность, соответствующую требованиям к качеству предоставления коммунальных услуг)</t>
  </si>
  <si>
    <t>Количество предоставленных субсидий предприятиям ЖКХ</t>
  </si>
  <si>
    <t>шт</t>
  </si>
  <si>
    <t>Количество разработанных нормативных актов в  сфере ЖКХ в соответствии с законодательством Российской Федерации, Республики Бурятия и муниципального образования «город Северобайкальск»</t>
  </si>
  <si>
    <t>Подпрограмма 2: Осуществление надзора за строительством объектов капитального строительства и капитального ремонта объектов муниципальной собственности, в соответствии с действующим законодательством</t>
  </si>
  <si>
    <t>Проверка выполнения работ при строительстве объектов капитального строительства, реконструкции, капитальном ремонте и благоустройстве муниципальных объектов</t>
  </si>
  <si>
    <t>Подпрограмма 3: «Энергосбережение и повышение энергетической эффективности муниципального образования «город Северобайкальск»</t>
  </si>
  <si>
    <r>
      <rPr>
        <sz val="11"/>
        <color theme="1"/>
        <rFont val="Times New Roman"/>
        <family val="1"/>
        <charset val="204"/>
      </rPr>
      <t>Количество установленных светодиодных светильников взамен светильников РКУ</t>
    </r>
  </si>
  <si>
    <t>Расчет интегральной оценки эффективности реализации муниципальной программы «Комплексное развитие транспортной
инфраструктуры муниципального образования «город Северобайкальск»</t>
  </si>
  <si>
    <t>«Комплексное развитие транспортной инфраструктуры муниципального образования «город Северобайкальск»</t>
  </si>
  <si>
    <t xml:space="preserve"> Подпрограмма 1. Строительство и содержание дорог.</t>
  </si>
  <si>
    <r>
      <rPr>
        <sz val="11"/>
        <color theme="1"/>
        <rFont val="Times New Roman"/>
        <family val="1"/>
        <charset val="204"/>
      </rPr>
      <t xml:space="preserve">Протяженность автомобильных дорог местного значения, </t>
    </r>
    <r>
      <rPr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дворовых проездов на которых производятся работы по содержанию</t>
    </r>
  </si>
  <si>
    <r>
      <rPr>
        <sz val="11"/>
        <color theme="1"/>
        <rFont val="Times New Roman"/>
        <family val="1"/>
        <charset val="204"/>
      </rPr>
      <t>км</t>
    </r>
  </si>
  <si>
    <t>Протяженность автомобильных дорог местного значения,  дворовых проездов по которым проведено  обследование, инженерные изыскания, разработана проектно – сметная документация на проведение реконструкции, капитального ремонта, ремонта</t>
  </si>
  <si>
    <r>
      <rPr>
        <sz val="11"/>
        <color theme="1"/>
        <rFont val="Times New Roman"/>
        <family val="1"/>
        <charset val="204"/>
      </rPr>
      <t xml:space="preserve">Доля протяженности </t>
    </r>
    <r>
      <rPr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автомобильных дорог местного значения </t>
    </r>
    <r>
      <rPr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отвечающих нормативным требованиям</t>
    </r>
  </si>
  <si>
    <r>
      <rPr>
        <sz val="11"/>
        <color theme="1"/>
        <rFont val="Times New Roman"/>
        <family val="1"/>
        <charset val="204"/>
      </rPr>
      <t>Площадь дворовых проездов по которым проведен капитальный ремонт, ремонт</t>
    </r>
  </si>
  <si>
    <r>
      <rPr>
        <sz val="11"/>
        <color theme="1"/>
        <rFont val="Times New Roman"/>
        <family val="1"/>
        <charset val="204"/>
      </rPr>
      <t>кв.м</t>
    </r>
  </si>
  <si>
    <t>Расчет интегральной оценки эффективности реализации муниципальной программы «Формирование комфортной городской среды муниципального образования «город Северобайкальск»</t>
  </si>
  <si>
    <t xml:space="preserve"> «Формирование комфортной городской среды муниципального образования «город Северобайкальск»</t>
  </si>
  <si>
    <t xml:space="preserve"> Подпрограмма 1. Благоустройство дворовых и общественных территорий</t>
  </si>
  <si>
    <t xml:space="preserve">Ремонт и благоустройство дворовых территорий </t>
  </si>
  <si>
    <t>Доля граждан, принявших участие в решении вопросов развития городской среды от общего количества граждан в возрасте от 14 лет, проживающих на территории города</t>
  </si>
  <si>
    <t xml:space="preserve">Количествореализованных комплексных проектов создания комфортной городской среды, отобранных на конкурсной основе </t>
  </si>
  <si>
    <t>Подпрограмма 2: Благоустройство дворовых территорий в рамках проекта «1000 дворов»</t>
  </si>
  <si>
    <t>Количество благоустроенных дворовых территорий</t>
  </si>
  <si>
    <t>Расчет интегральной оценки эффективности реализации муниципальной программы «Переселение граждан из аварийного жилищного фонда и  улучшение жилищных условий населения в муниципальном образовании «город Северобайкальск»</t>
  </si>
  <si>
    <t xml:space="preserve">«Переселение граждан из аварийного жилищного фонда и  улучшение жилищных условий населения в муниципальном образовании «город Северобайкальск» </t>
  </si>
  <si>
    <t xml:space="preserve"> Подпрограмма 1. Переселение граждан из аварийного жилищного фонда</t>
  </si>
  <si>
    <t xml:space="preserve">Количество переселенных граждан </t>
  </si>
  <si>
    <t>Площадь расселенного ветхого и аварийного жилья, признанного до 1 января 2017 г. в установленном порядке аварийным и подлежащим сносу в связи с физическим износом в процессе эксплуатации</t>
  </si>
  <si>
    <t>Тыс.м.2</t>
  </si>
  <si>
    <t>Количество отремонтированного жилищного фонда (Квартир, домов)</t>
  </si>
  <si>
    <t>Количество молодых семей, получивших свидетельства о праве на получение       социальной выплаты на приобретение (строительство) жилого помещения</t>
  </si>
  <si>
    <t>Количество семей, переселяемых из жилых помещений, расположенных в зоне Байкало-Амурской магистрали, признанных непригодными для проживания, и (или) из жилых домов и многоквартирных домов, признанных аварийными и не подлежащими реконструкции</t>
  </si>
  <si>
    <t>семей</t>
  </si>
  <si>
    <t>Расчет интегральной оценки эффективности реализации муниципальной программы «Благоустройство на территории муниципального образования «город С еверобайкальск»</t>
  </si>
  <si>
    <t xml:space="preserve">«Б лагоустройство на территории муниципального образования «город С еверобайкальск»
</t>
  </si>
  <si>
    <t>Индекс качества городской среды</t>
  </si>
  <si>
    <r>
      <rPr>
        <sz val="11"/>
        <color theme="1"/>
        <rFont val="Times New Roman"/>
        <family val="1"/>
        <charset val="204"/>
      </rPr>
      <t>балл</t>
    </r>
  </si>
  <si>
    <t>Содержание территории городского кладбища (площадь обслуживания)</t>
  </si>
  <si>
    <t>га</t>
  </si>
  <si>
    <t>Число отловленных безнадзорных животных</t>
  </si>
  <si>
    <t>Особь</t>
  </si>
  <si>
    <t>Количество объектов, в отношении которых разрабатываются проекты на рекультивацию свалок, площадки временного накопления до 11 месяцев и т.п.</t>
  </si>
  <si>
    <t>Количество содержащихся сибиреязвенных захоронений и скотомогильников</t>
  </si>
  <si>
    <t>Расчет интегральной оценки эффективности реализации муниципальной программы "Управление муниципальным имуществом"</t>
  </si>
  <si>
    <t xml:space="preserve">"Управление муниципальным имуществом"
</t>
  </si>
  <si>
    <t>Количество объектов
муниципального имущества, по котором осуществляется
содержание, ремонт и
оплата коммунальных услуг</t>
  </si>
  <si>
    <r>
      <rPr>
        <sz val="11"/>
        <color theme="1"/>
        <rFont val="Times New Roman"/>
        <family val="1"/>
        <charset val="204"/>
      </rPr>
      <t>Содержание объекта временного содержания отходов, включенных в территориальную схему обращения с ТКО</t>
    </r>
  </si>
  <si>
    <r>
      <rPr>
        <sz val="11"/>
        <color theme="1"/>
        <rFont val="Times New Roman"/>
        <family val="1"/>
        <charset val="204"/>
      </rPr>
      <t>Количество единиц транспортной техники, для уплаты транспортного налога</t>
    </r>
  </si>
  <si>
    <r>
      <rPr>
        <sz val="11"/>
        <color theme="1"/>
        <rFont val="Times New Roman"/>
        <family val="1"/>
        <charset val="204"/>
      </rPr>
      <t>Количество объектов недвижимого имущества, для оплаты налога на имущество</t>
    </r>
  </si>
  <si>
    <r>
      <rPr>
        <sz val="11"/>
        <color theme="1"/>
        <rFont val="Times New Roman"/>
        <family val="1"/>
        <charset val="204"/>
      </rPr>
      <t xml:space="preserve">Количество оформленных в муниципальную собственность бесхозяйных объектов </t>
    </r>
    <r>
      <rPr>
        <sz val="11"/>
        <color theme="1"/>
        <rFont val="Times New Roman"/>
        <family val="1"/>
        <charset val="204"/>
      </rPr>
      <t xml:space="preserve">  </t>
    </r>
  </si>
  <si>
    <t>Расчет интегральной оценки эффективности реализации муниципальной программы  «Градостроительная деятельность и земельные отношения в муниципальном образовании «город Северобайкальск»</t>
  </si>
  <si>
    <t xml:space="preserve"> «Градостроительная деятельность и земельные отношения в муниципальном образовании «город Северобайкальск»»</t>
  </si>
  <si>
    <t xml:space="preserve"> Подпрограмма 1. Градостроительная деятельность</t>
  </si>
  <si>
    <t>Доля разработанных проектов планировки в общем объеме проектов к разработке</t>
  </si>
  <si>
    <t>Наполняемость федеральной информационной адресной системы</t>
  </si>
  <si>
    <t>Подпрограмма 2: Управление землей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</si>
  <si>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</si>
  <si>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Количество зарегистрированных прав на земельные участки</t>
  </si>
  <si>
    <t>Расчет интегральной оценки эффективности реализации муниципальной программы «Чистая вода»</t>
  </si>
  <si>
    <t>«Чистая вода»</t>
  </si>
  <si>
    <t xml:space="preserve">Доля населения города, обеспеченного качественной питьевой 
водой из систем централизованного водоснабжения </t>
  </si>
  <si>
    <t xml:space="preserve">эффективная </t>
  </si>
  <si>
    <t>Расчет интегральной оценки эффективности реализации муниципальной программы «Противодействие экстремизму и  профилактика терроризма 
на территории муниципального образования «город Северобайкальск»</t>
  </si>
  <si>
    <t>««Противодействие экстремизму и  профилактика терроризма на территории муниципального образования «город Северобайкальск»</t>
  </si>
  <si>
    <t>Количество зарегистрированных фактов проявления  экстремизма, расовой и национальной неприязни</t>
  </si>
  <si>
    <t>Расчет интегральной оценки эффективности реализации муниципальной программы «Защита от чрезвычайных ситуаций территории 
муниципального образования «город Северобайкальск»</t>
  </si>
  <si>
    <t>«Защита от чрезвычайных ситуаций территории муниципального образования «город Северобайкальск»</t>
  </si>
  <si>
    <t xml:space="preserve">Количество оповещаемых жителей города </t>
  </si>
  <si>
    <t>тыс.чел.</t>
  </si>
  <si>
    <t>Заключение договора на охрану</t>
  </si>
  <si>
    <t>Расчет интегральной оценки эффективности реализации муниципальной программы «Сохранение и развитие бурятского языка в МО «город Северобайкальск»</t>
  </si>
  <si>
    <t>Количество мероприятий по сохранению нематериального культурного наследия</t>
  </si>
  <si>
    <t>Доля населения , участвующего в мероприятиях по сохранению нематериального культурного наследия</t>
  </si>
  <si>
    <t>2020 - 2027</t>
  </si>
  <si>
    <t>недостаточно эффективная</t>
  </si>
  <si>
    <t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</t>
  </si>
  <si>
    <t>Доля воспитанников и учащихся образовательных учреждений, охваченных реализацией дополнительной образовательной программой "Традиции культуры и бурятский язык" - 20% от общего количества детей образовательных учреждений города</t>
  </si>
  <si>
    <t>Доля народных дружинников, вовлеченных в охрану общественного порядка</t>
  </si>
  <si>
    <t>Количество приобретенных фотоловушек</t>
  </si>
  <si>
    <t>Количество приобретенных камер видеонаблюдения и комплектующих</t>
  </si>
  <si>
    <t xml:space="preserve">Исполнение доходов от местных налогов (земельный налог с физических лиц, налог на имущество  с физических лиц) </t>
  </si>
  <si>
    <t>Явка избирателей на вборах Президента Российской Федерации, назначенных на 17 марта 2024 года</t>
  </si>
  <si>
    <t>Количество мероприятий, направленных на взаимодействие представительного органа власти с общественными институтами, молодежной палатой, развития ТОСовского движения (участие в конференциях, семинарах, форумах, мероприятиях и т.д.), в том числе за пределами муниципального образования «город Северобайкальск»</t>
  </si>
  <si>
    <t>Количество мероприятий, реализованных в рамках Уставной деятельности некоммерческих организаций, получивших финансовую поддержку</t>
  </si>
  <si>
    <t>Количество проведенных ежегодных конкурсов среди ТОСов</t>
  </si>
  <si>
    <t>Количество мероприятий, направленных на совершенствование деятельности представительного органа власти</t>
  </si>
  <si>
    <t>Количество проведенных выставок-ярмарок среди ТОС</t>
  </si>
  <si>
    <t>Снос аварийного жилищного фонда, очистка земельного участка от мусора</t>
  </si>
  <si>
    <t>Экспертиза рыночной стоимости жилого помещения (ул. Спортивная д.6 кв.10)</t>
  </si>
  <si>
    <t>Экспертное заключение полученное в результате проведения строительно-технической экспертизы, проведение строительного контроля МКД №1, МКД №2</t>
  </si>
  <si>
    <t>Шт</t>
  </si>
  <si>
    <t>Площадь помещений, по которым производятся взносы на капитальный ремонт многоквартирных домов (региональному представителю)</t>
  </si>
  <si>
    <t>Снос аварийного и непригодного жилищного фонда, очистка земельного участка от мусора</t>
  </si>
  <si>
    <t>1.9.</t>
  </si>
  <si>
    <t>1.10.</t>
  </si>
  <si>
    <t>Количества приобретенного движимого имущества (автотранспортной техники, и т.д)</t>
  </si>
  <si>
    <t>По актам обследования 1 здание требует капремонта
Всего зданий под ДОУ - 5</t>
  </si>
  <si>
    <t>Количество СМП, получивших финансовую поддержку на  финансовое обеспечение затрат, в связи с осуществлением регулярных перевозок пассажиров и багажа автомобильным транспортом по муниципальным маршрутам</t>
  </si>
  <si>
    <t>Количество проведенных обучающих мероприятий для СМСП и самозанятых</t>
  </si>
  <si>
    <t>Количество технологических присоединений</t>
  </si>
  <si>
    <t>Количество установленных приборов учета в муниципальном жилом фонде</t>
  </si>
  <si>
    <t>не оценивается</t>
  </si>
  <si>
    <t>19,7</t>
  </si>
  <si>
    <t>Объект питьевого водоснабжения и водоподготовки</t>
  </si>
  <si>
    <t>Уменьшение количества чрезвычайных ситуаций на территории города</t>
  </si>
  <si>
    <t>Закупка пайков для лиц, заключивших контракт на период следования до пункта сбора ВК РБ</t>
  </si>
  <si>
    <t>я</t>
  </si>
  <si>
    <t>Продолжить исполнение муниципальной программы в следующем году</t>
  </si>
  <si>
    <t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1)</t>
  </si>
  <si>
    <t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3)</t>
  </si>
  <si>
    <t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2)</t>
  </si>
  <si>
    <t>Расчет интегральной оценки эффективности реализации муниципальной программы «Обеспечение правопорядка и безопасности населения, а также профилактика преступности среди несовершеннолетних на территории муниципального образования «город Северобайкальск»</t>
  </si>
  <si>
    <t>за 2024 год</t>
  </si>
  <si>
    <t>Вынести вопрос о дальнейшей реализации на заедание рабочей группы по бюджету</t>
  </si>
  <si>
    <t>2025 - 2027</t>
  </si>
  <si>
    <t>2021-2027</t>
  </si>
  <si>
    <t>2022-2027</t>
  </si>
  <si>
    <t xml:space="preserve"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</t>
  </si>
  <si>
    <t>Результаты оценки эффективности реализации муниципальных программ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</si>
</sst>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"/>
    <numFmt numFmtId="165" formatCode="0.0"/>
    <numFmt numFmtId="166" formatCode="0.0000"/>
    <numFmt numFmtId="167" formatCode="0.00_ "/>
    <numFmt numFmtId="168" formatCode="0.0_ "/>
  </numFmts>
  <fonts count="26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6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/>
    <xf numFmtId="0" fontId="4" fillId="0" borderId="2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0" fontId="6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justify" vertical="top" wrapText="1"/>
    </xf>
    <xf numFmtId="0" fontId="6" fillId="0" borderId="3" xfId="0" applyFont="1" applyBorder="1" applyAlignment="1">
      <alignment horizontal="justify" vertical="top" wrapText="1"/>
    </xf>
    <xf numFmtId="0" fontId="0" fillId="0" borderId="2" xfId="0" applyBorder="1" applyAlignment="1">
      <alignment vertical="top" wrapText="1"/>
    </xf>
    <xf numFmtId="0" fontId="8" fillId="0" borderId="2" xfId="0" applyFont="1" applyBorder="1" applyAlignment="1">
      <alignment vertical="top" wrapText="1"/>
    </xf>
    <xf numFmtId="0" fontId="4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1" fontId="8" fillId="0" borderId="6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2" fontId="8" fillId="0" borderId="4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3" xfId="0" applyBorder="1"/>
    <xf numFmtId="0" fontId="7" fillId="0" borderId="6" xfId="0" applyFont="1" applyBorder="1" applyAlignment="1">
      <alignment vertical="top" wrapText="1"/>
    </xf>
    <xf numFmtId="0" fontId="0" fillId="0" borderId="2" xfId="0" applyBorder="1" applyAlignment="1">
      <alignment horizontal="center" vertical="center"/>
    </xf>
    <xf numFmtId="164" fontId="2" fillId="0" borderId="6" xfId="0" applyNumberFormat="1" applyFont="1" applyFill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 inden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top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justify" vertical="top" wrapText="1"/>
    </xf>
    <xf numFmtId="0" fontId="13" fillId="0" borderId="3" xfId="0" applyFont="1" applyBorder="1" applyAlignment="1">
      <alignment horizontal="justify" vertical="top" wrapText="1"/>
    </xf>
    <xf numFmtId="0" fontId="6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vertical="center" wrapText="1"/>
    </xf>
    <xf numFmtId="0" fontId="8" fillId="0" borderId="3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13" fillId="0" borderId="4" xfId="0" applyFont="1" applyBorder="1" applyAlignment="1">
      <alignment horizontal="justify" vertical="top" wrapText="1"/>
    </xf>
    <xf numFmtId="0" fontId="7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2" fontId="11" fillId="0" borderId="3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9" fillId="0" borderId="0" xfId="0" applyFont="1" applyFill="1" applyBorder="1" applyAlignment="1">
      <alignment horizontal="right" wrapText="1"/>
    </xf>
    <xf numFmtId="0" fontId="9" fillId="0" borderId="0" xfId="0" applyFont="1" applyFill="1" applyAlignment="1">
      <alignment horizontal="right" wrapText="1"/>
    </xf>
    <xf numFmtId="166" fontId="8" fillId="0" borderId="6" xfId="0" applyNumberFormat="1" applyFont="1" applyBorder="1" applyAlignment="1">
      <alignment horizontal="center" vertical="center" wrapText="1"/>
    </xf>
    <xf numFmtId="165" fontId="11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justify" vertical="top" wrapText="1"/>
    </xf>
    <xf numFmtId="2" fontId="11" fillId="0" borderId="3" xfId="0" applyNumberFormat="1" applyFont="1" applyFill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2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1" fontId="5" fillId="0" borderId="11" xfId="0" applyNumberFormat="1" applyFont="1" applyBorder="1" applyAlignment="1">
      <alignment horizontal="center" vertical="center" wrapText="1"/>
    </xf>
    <xf numFmtId="0" fontId="14" fillId="0" borderId="3" xfId="0" applyFont="1" applyBorder="1" applyAlignment="1">
      <alignment vertical="top" wrapText="1"/>
    </xf>
    <xf numFmtId="1" fontId="5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166" fontId="2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14" fillId="0" borderId="0" xfId="0" applyFont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vertical="top" wrapText="1"/>
    </xf>
    <xf numFmtId="0" fontId="14" fillId="0" borderId="3" xfId="0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3" xfId="0" applyNumberFormat="1" applyFont="1" applyBorder="1" applyAlignment="1">
      <alignment horizontal="left" vertical="top" wrapText="1"/>
    </xf>
    <xf numFmtId="0" fontId="6" fillId="0" borderId="6" xfId="0" applyFont="1" applyBorder="1" applyAlignment="1">
      <alignment horizontal="center" vertical="center" wrapText="1"/>
    </xf>
    <xf numFmtId="1" fontId="8" fillId="0" borderId="3" xfId="0" applyNumberFormat="1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wrapText="1"/>
    </xf>
    <xf numFmtId="0" fontId="14" fillId="0" borderId="3" xfId="0" applyFont="1" applyBorder="1" applyAlignment="1">
      <alignment vertical="center" wrapText="1"/>
    </xf>
    <xf numFmtId="0" fontId="15" fillId="0" borderId="3" xfId="0" applyFont="1" applyBorder="1" applyAlignment="1">
      <alignment horizontal="center" vertical="center" wrapText="1"/>
    </xf>
    <xf numFmtId="0" fontId="14" fillId="0" borderId="8" xfId="0" applyFont="1" applyBorder="1" applyAlignment="1">
      <alignment vertical="center" wrapText="1"/>
    </xf>
    <xf numFmtId="0" fontId="15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166" fontId="8" fillId="0" borderId="3" xfId="0" applyNumberFormat="1" applyFont="1" applyBorder="1" applyAlignment="1">
      <alignment horizontal="center" vertical="center" wrapText="1"/>
    </xf>
    <xf numFmtId="0" fontId="0" fillId="0" borderId="12" xfId="0" applyFill="1" applyBorder="1"/>
    <xf numFmtId="0" fontId="14" fillId="0" borderId="8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0" xfId="0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5" fillId="0" borderId="3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" fontId="8" fillId="0" borderId="3" xfId="0" applyNumberFormat="1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6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" fontId="8" fillId="4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2" fontId="8" fillId="0" borderId="3" xfId="0" applyNumberFormat="1" applyFont="1" applyFill="1" applyBorder="1" applyAlignment="1">
      <alignment horizontal="center" vertical="center" wrapText="1"/>
    </xf>
    <xf numFmtId="167" fontId="2" fillId="0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top" wrapText="1" indent="1"/>
    </xf>
    <xf numFmtId="0" fontId="8" fillId="0" borderId="3" xfId="0" applyFont="1" applyBorder="1" applyAlignment="1">
      <alignment horizontal="center" vertical="top" wrapText="1"/>
    </xf>
    <xf numFmtId="0" fontId="14" fillId="0" borderId="3" xfId="0" applyFont="1" applyBorder="1" applyAlignment="1">
      <alignment horizontal="left" vertical="top" wrapText="1"/>
    </xf>
    <xf numFmtId="0" fontId="0" fillId="0" borderId="6" xfId="0" applyBorder="1" applyAlignment="1">
      <alignment vertical="top" wrapText="1" indent="1"/>
    </xf>
    <xf numFmtId="167" fontId="8" fillId="0" borderId="3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14" fillId="0" borderId="3" xfId="0" applyFont="1" applyBorder="1" applyAlignment="1">
      <alignment wrapText="1"/>
    </xf>
    <xf numFmtId="0" fontId="8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wrapText="1"/>
    </xf>
    <xf numFmtId="0" fontId="7" fillId="0" borderId="3" xfId="0" applyFont="1" applyBorder="1" applyAlignment="1">
      <alignment horizontal="justify" vertical="center" wrapText="1"/>
    </xf>
    <xf numFmtId="0" fontId="11" fillId="0" borderId="3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8" fillId="0" borderId="8" xfId="0" applyFont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2" fontId="8" fillId="0" borderId="3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166" fontId="2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top" wrapText="1" indent="1"/>
    </xf>
    <xf numFmtId="0" fontId="7" fillId="0" borderId="6" xfId="0" applyFont="1" applyBorder="1" applyAlignment="1">
      <alignment horizontal="left" vertical="center"/>
    </xf>
    <xf numFmtId="165" fontId="8" fillId="0" borderId="3" xfId="0" applyNumberFormat="1" applyFont="1" applyBorder="1" applyAlignment="1">
      <alignment horizontal="center" vertical="center" wrapText="1"/>
    </xf>
    <xf numFmtId="166" fontId="8" fillId="0" borderId="3" xfId="0" applyNumberFormat="1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center" wrapText="1"/>
    </xf>
    <xf numFmtId="168" fontId="8" fillId="0" borderId="3" xfId="0" applyNumberFormat="1" applyFont="1" applyBorder="1" applyAlignment="1">
      <alignment horizontal="center" vertical="center" wrapText="1"/>
    </xf>
    <xf numFmtId="164" fontId="11" fillId="0" borderId="3" xfId="0" applyNumberFormat="1" applyFont="1" applyBorder="1" applyAlignment="1">
      <alignment horizontal="center" vertical="center"/>
    </xf>
    <xf numFmtId="168" fontId="2" fillId="0" borderId="3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justify" vertical="top" wrapText="1"/>
    </xf>
    <xf numFmtId="0" fontId="0" fillId="0" borderId="2" xfId="0" applyBorder="1" applyAlignment="1">
      <alignment vertical="top" wrapText="1" indent="1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vertical="center"/>
    </xf>
    <xf numFmtId="0" fontId="15" fillId="0" borderId="3" xfId="0" applyFont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justify" vertical="top" wrapText="1"/>
    </xf>
    <xf numFmtId="0" fontId="15" fillId="0" borderId="3" xfId="0" applyFont="1" applyBorder="1" applyAlignment="1">
      <alignment vertical="top" wrapText="1"/>
    </xf>
    <xf numFmtId="0" fontId="13" fillId="0" borderId="4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righ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justify" vertical="top" wrapText="1"/>
    </xf>
    <xf numFmtId="0" fontId="13" fillId="0" borderId="3" xfId="0" applyFont="1" applyBorder="1" applyAlignment="1">
      <alignment horizontal="justify" vertical="center" wrapText="1"/>
    </xf>
    <xf numFmtId="0" fontId="0" fillId="0" borderId="3" xfId="0" applyBorder="1" applyAlignment="1">
      <alignment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167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1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1" fontId="8" fillId="0" borderId="4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64" fontId="8" fillId="0" borderId="3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 indent="1"/>
    </xf>
    <xf numFmtId="0" fontId="4" fillId="0" borderId="2" xfId="0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14" fillId="0" borderId="4" xfId="0" applyFont="1" applyBorder="1" applyAlignment="1">
      <alignment vertical="top" wrapText="1"/>
    </xf>
    <xf numFmtId="0" fontId="14" fillId="0" borderId="7" xfId="0" applyFont="1" applyBorder="1" applyAlignment="1">
      <alignment vertical="top" wrapText="1"/>
    </xf>
    <xf numFmtId="0" fontId="6" fillId="0" borderId="7" xfId="0" applyFont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justify" vertical="top" wrapText="1"/>
    </xf>
    <xf numFmtId="0" fontId="6" fillId="0" borderId="2" xfId="0" applyFont="1" applyFill="1" applyBorder="1" applyAlignment="1">
      <alignment vertical="top" wrapText="1"/>
    </xf>
    <xf numFmtId="0" fontId="6" fillId="0" borderId="3" xfId="0" applyFont="1" applyBorder="1" applyAlignment="1">
      <alignment vertical="center" wrapText="1"/>
    </xf>
    <xf numFmtId="1" fontId="8" fillId="0" borderId="6" xfId="0" applyNumberFormat="1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165" fontId="8" fillId="0" borderId="6" xfId="0" applyNumberFormat="1" applyFont="1" applyFill="1" applyBorder="1" applyAlignment="1">
      <alignment horizontal="center" vertical="center" wrapText="1"/>
    </xf>
    <xf numFmtId="167" fontId="11" fillId="0" borderId="3" xfId="0" applyNumberFormat="1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justify" vertical="center" wrapText="1"/>
    </xf>
    <xf numFmtId="0" fontId="4" fillId="0" borderId="3" xfId="0" applyFont="1" applyBorder="1" applyAlignment="1">
      <alignment horizontal="left" vertical="center" wrapText="1"/>
    </xf>
    <xf numFmtId="2" fontId="11" fillId="0" borderId="3" xfId="0" applyNumberFormat="1" applyFont="1" applyBorder="1" applyAlignment="1">
      <alignment horizontal="center" vertical="center" wrapText="1"/>
    </xf>
    <xf numFmtId="165" fontId="8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14" fillId="0" borderId="0" xfId="0" applyFont="1" applyFill="1" applyAlignment="1">
      <alignment vertical="center"/>
    </xf>
    <xf numFmtId="0" fontId="14" fillId="0" borderId="0" xfId="0" applyFont="1" applyFill="1" applyAlignment="1">
      <alignment horizontal="center" vertical="center"/>
    </xf>
    <xf numFmtId="2" fontId="14" fillId="0" borderId="0" xfId="0" applyNumberFormat="1" applyFont="1" applyFill="1" applyAlignment="1">
      <alignment horizontal="center" vertical="center"/>
    </xf>
    <xf numFmtId="0" fontId="14" fillId="0" borderId="0" xfId="0" applyFont="1" applyFill="1" applyAlignment="1">
      <alignment horizontal="right"/>
    </xf>
    <xf numFmtId="0" fontId="5" fillId="0" borderId="0" xfId="0" applyFont="1" applyFill="1" applyAlignment="1">
      <alignment horizontal="left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/>
    </xf>
    <xf numFmtId="1" fontId="14" fillId="0" borderId="8" xfId="0" applyNumberFormat="1" applyFont="1" applyFill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/>
    </xf>
    <xf numFmtId="165" fontId="14" fillId="5" borderId="3" xfId="0" applyNumberFormat="1" applyFont="1" applyFill="1" applyBorder="1" applyAlignment="1">
      <alignment horizontal="center" vertical="center"/>
    </xf>
    <xf numFmtId="1" fontId="14" fillId="0" borderId="3" xfId="0" applyNumberFormat="1" applyFont="1" applyFill="1" applyBorder="1" applyAlignment="1">
      <alignment horizontal="center" vertical="center"/>
    </xf>
    <xf numFmtId="165" fontId="18" fillId="7" borderId="3" xfId="0" applyNumberFormat="1" applyFont="1" applyFill="1" applyBorder="1" applyAlignment="1">
      <alignment horizontal="center" vertical="center"/>
    </xf>
    <xf numFmtId="164" fontId="14" fillId="0" borderId="2" xfId="0" applyNumberFormat="1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2" fontId="14" fillId="0" borderId="8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wrapText="1"/>
    </xf>
    <xf numFmtId="2" fontId="14" fillId="0" borderId="2" xfId="0" applyNumberFormat="1" applyFont="1" applyFill="1" applyBorder="1" applyAlignment="1">
      <alignment horizontal="center" vertical="center"/>
    </xf>
    <xf numFmtId="0" fontId="14" fillId="8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14" fillId="0" borderId="3" xfId="0" applyFont="1" applyFill="1" applyBorder="1" applyAlignment="1">
      <alignment horizontal="center" vertical="top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justify" vertical="top" wrapText="1"/>
    </xf>
    <xf numFmtId="0" fontId="0" fillId="0" borderId="2" xfId="0" applyBorder="1" applyAlignment="1">
      <alignment horizontal="center" vertical="center"/>
    </xf>
    <xf numFmtId="164" fontId="11" fillId="0" borderId="3" xfId="0" applyNumberFormat="1" applyFont="1" applyBorder="1" applyAlignment="1">
      <alignment horizontal="center" vertical="center" wrapText="1"/>
    </xf>
    <xf numFmtId="0" fontId="20" fillId="0" borderId="3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left" vertical="top" wrapText="1"/>
    </xf>
    <xf numFmtId="0" fontId="19" fillId="0" borderId="3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center" vertical="top" wrapText="1"/>
    </xf>
    <xf numFmtId="0" fontId="15" fillId="0" borderId="8" xfId="0" applyFont="1" applyBorder="1" applyAlignment="1">
      <alignment horizontal="center" vertical="top" wrapText="1"/>
    </xf>
    <xf numFmtId="0" fontId="20" fillId="0" borderId="4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top" wrapText="1"/>
    </xf>
    <xf numFmtId="0" fontId="23" fillId="0" borderId="3" xfId="0" applyFont="1" applyBorder="1" applyAlignment="1">
      <alignment wrapText="1"/>
    </xf>
    <xf numFmtId="0" fontId="24" fillId="0" borderId="4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19" fillId="0" borderId="8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left" vertical="center" wrapText="1"/>
    </xf>
    <xf numFmtId="0" fontId="19" fillId="0" borderId="14" xfId="0" applyFont="1" applyBorder="1" applyAlignment="1">
      <alignment horizontal="left" vertical="center" wrapText="1"/>
    </xf>
    <xf numFmtId="0" fontId="5" fillId="9" borderId="3" xfId="0" applyFont="1" applyFill="1" applyBorder="1" applyAlignment="1">
      <alignment horizontal="center" vertical="center" wrapText="1"/>
    </xf>
    <xf numFmtId="0" fontId="20" fillId="0" borderId="3" xfId="0" applyFont="1" applyBorder="1" applyAlignment="1">
      <alignment vertical="top" wrapText="1"/>
    </xf>
    <xf numFmtId="0" fontId="25" fillId="0" borderId="15" xfId="0" applyFont="1" applyFill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19" fillId="0" borderId="3" xfId="0" applyFont="1" applyBorder="1" applyAlignment="1">
      <alignment vertical="top" wrapText="1"/>
    </xf>
    <xf numFmtId="0" fontId="8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4" fillId="10" borderId="3" xfId="0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4" fillId="0" borderId="0" xfId="0" applyFont="1" applyAlignment="1">
      <alignment wrapText="1"/>
    </xf>
    <xf numFmtId="0" fontId="0" fillId="0" borderId="3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3" xfId="0" applyFill="1" applyBorder="1" applyAlignment="1">
      <alignment vertical="top" wrapText="1"/>
    </xf>
    <xf numFmtId="0" fontId="2" fillId="0" borderId="0" xfId="0" applyFont="1" applyAlignment="1">
      <alignment wrapText="1"/>
    </xf>
    <xf numFmtId="0" fontId="1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4" fillId="0" borderId="8" xfId="0" applyFont="1" applyBorder="1" applyAlignment="1">
      <alignment horizontal="left" vertical="top" wrapText="1" indent="1"/>
    </xf>
    <xf numFmtId="165" fontId="11" fillId="0" borderId="3" xfId="0" applyNumberFormat="1" applyFont="1" applyFill="1" applyBorder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165" fontId="14" fillId="6" borderId="3" xfId="0" applyNumberFormat="1" applyFont="1" applyFill="1" applyBorder="1" applyAlignment="1">
      <alignment horizontal="center" vertical="center"/>
    </xf>
    <xf numFmtId="165" fontId="14" fillId="7" borderId="3" xfId="0" applyNumberFormat="1" applyFont="1" applyFill="1" applyBorder="1" applyAlignment="1">
      <alignment horizontal="center" vertical="center"/>
    </xf>
    <xf numFmtId="165" fontId="14" fillId="5" borderId="2" xfId="0" applyNumberFormat="1" applyFont="1" applyFill="1" applyBorder="1" applyAlignment="1">
      <alignment horizontal="center" vertical="center"/>
    </xf>
    <xf numFmtId="165" fontId="14" fillId="6" borderId="2" xfId="0" applyNumberFormat="1" applyFont="1" applyFill="1" applyBorder="1" applyAlignment="1">
      <alignment horizontal="center" vertical="center"/>
    </xf>
    <xf numFmtId="165" fontId="14" fillId="5" borderId="3" xfId="0" applyNumberFormat="1" applyFont="1" applyFill="1" applyBorder="1" applyAlignment="1">
      <alignment horizontal="center" vertical="center" wrapText="1"/>
    </xf>
    <xf numFmtId="165" fontId="14" fillId="6" borderId="3" xfId="0" applyNumberFormat="1" applyFont="1" applyFill="1" applyBorder="1" applyAlignment="1">
      <alignment horizontal="center" vertical="center" wrapText="1"/>
    </xf>
    <xf numFmtId="165" fontId="14" fillId="5" borderId="8" xfId="0" applyNumberFormat="1" applyFont="1" applyFill="1" applyBorder="1" applyAlignment="1">
      <alignment horizontal="center" vertical="center"/>
    </xf>
    <xf numFmtId="165" fontId="14" fillId="6" borderId="8" xfId="0" applyNumberFormat="1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justify" vertical="top" wrapText="1"/>
    </xf>
    <xf numFmtId="0" fontId="4" fillId="0" borderId="3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center" vertical="center"/>
    </xf>
    <xf numFmtId="0" fontId="4" fillId="0" borderId="8" xfId="0" applyFont="1" applyFill="1" applyBorder="1" applyAlignment="1">
      <alignment vertical="top" wrapText="1"/>
    </xf>
    <xf numFmtId="168" fontId="8" fillId="0" borderId="3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4" fillId="0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3" xfId="0" applyFont="1" applyFill="1" applyBorder="1" applyAlignment="1">
      <alignment horizontal="justify" vertical="top" wrapText="1"/>
    </xf>
    <xf numFmtId="0" fontId="7" fillId="0" borderId="10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justify" vertical="top" wrapText="1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3" xfId="0" applyFont="1" applyFill="1" applyBorder="1" applyAlignment="1">
      <alignment horizontal="left" vertical="top" wrapText="1"/>
    </xf>
    <xf numFmtId="0" fontId="7" fillId="0" borderId="4" xfId="0" applyFont="1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5"/>
  <sheetViews>
    <sheetView tabSelected="1" workbookViewId="0">
      <selection activeCell="H5" sqref="H5"/>
    </sheetView>
  </sheetViews>
  <sheetFormatPr defaultColWidth="9.140625" defaultRowHeight="15" x14ac:dyDescent="0.25"/>
  <cols>
    <col min="1" max="1" width="6.28515625" style="224" customWidth="1"/>
    <col min="2" max="2" width="29.28515625" style="222" customWidth="1"/>
    <col min="3" max="3" width="12.42578125" style="77" customWidth="1"/>
    <col min="4" max="4" width="18.28515625" style="222" customWidth="1"/>
    <col min="5" max="5" width="17.140625" style="225" customWidth="1"/>
    <col min="6" max="6" width="13" style="224" customWidth="1"/>
    <col min="7" max="7" width="16.85546875" style="224" customWidth="1"/>
    <col min="8" max="8" width="21.7109375" style="224" customWidth="1"/>
    <col min="9" max="9" width="16.5703125" style="224" customWidth="1"/>
    <col min="10" max="10" width="25.5703125" style="226" customWidth="1"/>
    <col min="11" max="16384" width="9.140625" style="77"/>
  </cols>
  <sheetData>
    <row r="1" spans="1:10" ht="15.75" x14ac:dyDescent="0.25">
      <c r="A1" s="223"/>
      <c r="B1" s="227" t="s">
        <v>400</v>
      </c>
    </row>
    <row r="2" spans="1:10" ht="90.75" customHeight="1" x14ac:dyDescent="0.25">
      <c r="A2" s="328" t="s">
        <v>0</v>
      </c>
      <c r="B2" s="329" t="s">
        <v>1</v>
      </c>
      <c r="C2" s="327" t="s">
        <v>2</v>
      </c>
      <c r="D2" s="327" t="s">
        <v>3</v>
      </c>
      <c r="E2" s="331" t="s">
        <v>4</v>
      </c>
      <c r="F2" s="327" t="s">
        <v>5</v>
      </c>
      <c r="G2" s="327"/>
      <c r="H2" s="327" t="s">
        <v>6</v>
      </c>
      <c r="I2" s="327"/>
      <c r="J2" s="167" t="s">
        <v>7</v>
      </c>
    </row>
    <row r="3" spans="1:10" x14ac:dyDescent="0.25">
      <c r="A3" s="328"/>
      <c r="B3" s="330"/>
      <c r="C3" s="327"/>
      <c r="D3" s="327"/>
      <c r="E3" s="331"/>
      <c r="F3" s="167" t="s">
        <v>394</v>
      </c>
      <c r="G3" s="167" t="s">
        <v>8</v>
      </c>
      <c r="H3" s="167" t="s">
        <v>394</v>
      </c>
      <c r="I3" s="167" t="s">
        <v>8</v>
      </c>
      <c r="J3" s="246"/>
    </row>
    <row r="4" spans="1:10" s="222" customFormat="1" ht="15.75" x14ac:dyDescent="0.25">
      <c r="A4" s="232">
        <v>1</v>
      </c>
      <c r="B4" s="217">
        <v>2</v>
      </c>
      <c r="C4" s="217">
        <v>3</v>
      </c>
      <c r="D4" s="217">
        <v>4</v>
      </c>
      <c r="E4" s="233">
        <v>5</v>
      </c>
      <c r="F4" s="231">
        <v>6</v>
      </c>
      <c r="G4" s="231">
        <v>7</v>
      </c>
      <c r="H4" s="231">
        <v>8</v>
      </c>
      <c r="I4" s="231">
        <v>9</v>
      </c>
      <c r="J4" s="231">
        <v>10</v>
      </c>
    </row>
    <row r="5" spans="1:10" ht="68.25" customHeight="1" x14ac:dyDescent="0.25">
      <c r="A5" s="228">
        <v>1</v>
      </c>
      <c r="B5" s="167" t="s">
        <v>9</v>
      </c>
      <c r="C5" s="167" t="s">
        <v>355</v>
      </c>
      <c r="D5" s="167" t="s">
        <v>11</v>
      </c>
      <c r="E5" s="234">
        <f>'1. Образование'!J47</f>
        <v>0.98863915334153551</v>
      </c>
      <c r="F5" s="235">
        <f>'1. Образование'!K47</f>
        <v>1.011491398676722</v>
      </c>
      <c r="G5" s="305">
        <v>1</v>
      </c>
      <c r="H5" s="29" t="str">
        <f>'1. Образование'!L47</f>
        <v>эффективная</v>
      </c>
      <c r="I5" s="167" t="s">
        <v>12</v>
      </c>
      <c r="J5" s="167" t="str">
        <f>'1. Образование'!M47</f>
        <v>Продолжить исполнение муниципальной программы в следующем году</v>
      </c>
    </row>
    <row r="6" spans="1:10" ht="130.5" customHeight="1" x14ac:dyDescent="0.25">
      <c r="A6" s="228">
        <v>2</v>
      </c>
      <c r="B6" s="167" t="s">
        <v>13</v>
      </c>
      <c r="C6" s="325" t="s">
        <v>355</v>
      </c>
      <c r="D6" s="167" t="s">
        <v>14</v>
      </c>
      <c r="E6" s="236">
        <f>'2. Спорт'!J10</f>
        <v>0.66619329335110544</v>
      </c>
      <c r="F6" s="237">
        <f>'2. Спорт'!K10</f>
        <v>0.75053292338757271</v>
      </c>
      <c r="G6" s="305">
        <v>1.1000000000000001</v>
      </c>
      <c r="H6" s="167" t="str">
        <f>'2. Спорт'!L10</f>
        <v>недостаточно эффективная</v>
      </c>
      <c r="I6" s="167" t="s">
        <v>12</v>
      </c>
      <c r="J6" s="167" t="str">
        <f>'2. Спорт'!M10</f>
        <v xml:space="preserve"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</v>
      </c>
    </row>
    <row r="7" spans="1:10" ht="50.25" customHeight="1" x14ac:dyDescent="0.25">
      <c r="A7" s="228">
        <v>3</v>
      </c>
      <c r="B7" s="167" t="s">
        <v>15</v>
      </c>
      <c r="C7" s="167" t="s">
        <v>10</v>
      </c>
      <c r="D7" s="167" t="s">
        <v>14</v>
      </c>
      <c r="E7" s="228">
        <f>'3. Молодежь'!J9</f>
        <v>1</v>
      </c>
      <c r="F7" s="306">
        <f>'3. Молодежь'!K9</f>
        <v>1</v>
      </c>
      <c r="G7" s="305">
        <v>1</v>
      </c>
      <c r="H7" s="167" t="str">
        <f>'3. Молодежь'!L9</f>
        <v>эффективная</v>
      </c>
      <c r="I7" s="167" t="s">
        <v>12</v>
      </c>
      <c r="J7" s="167" t="str">
        <f>'3. Молодежь'!M9</f>
        <v xml:space="preserve">Продолжить исполнение муниципальной программы в следующем году </v>
      </c>
    </row>
    <row r="8" spans="1:10" ht="141" customHeight="1" x14ac:dyDescent="0.25">
      <c r="A8" s="228">
        <v>4</v>
      </c>
      <c r="B8" s="167" t="s">
        <v>16</v>
      </c>
      <c r="C8" s="325" t="s">
        <v>355</v>
      </c>
      <c r="D8" s="167" t="s">
        <v>17</v>
      </c>
      <c r="E8" s="236">
        <f>'4. Культура'!J52</f>
        <v>0.9532793596612249</v>
      </c>
      <c r="F8" s="235">
        <f>'4. Культура'!K52</f>
        <v>0.96089911285902563</v>
      </c>
      <c r="G8" s="305">
        <v>1</v>
      </c>
      <c r="H8" s="167" t="str">
        <f>'4. Культура'!L52</f>
        <v>эффективная</v>
      </c>
      <c r="I8" s="167" t="s">
        <v>12</v>
      </c>
      <c r="J8" s="167" t="str">
        <f>'4. Культура'!M52</f>
        <v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1)</v>
      </c>
    </row>
    <row r="9" spans="1:10" ht="66" customHeight="1" x14ac:dyDescent="0.25">
      <c r="A9" s="228">
        <v>5</v>
      </c>
      <c r="B9" s="167" t="s">
        <v>18</v>
      </c>
      <c r="C9" s="325" t="s">
        <v>355</v>
      </c>
      <c r="D9" s="167" t="s">
        <v>19</v>
      </c>
      <c r="E9" s="234">
        <f>'5. Соц. политика'!J20</f>
        <v>0.97451320582059975</v>
      </c>
      <c r="F9" s="235">
        <f>'5. Соц. политика'!K20</f>
        <v>0.91213631952826135</v>
      </c>
      <c r="G9" s="305">
        <v>1.05</v>
      </c>
      <c r="H9" s="167" t="str">
        <f>'5. Соц. политика'!L20</f>
        <v xml:space="preserve"> эффективная</v>
      </c>
      <c r="I9" s="167" t="s">
        <v>20</v>
      </c>
      <c r="J9" s="167" t="str">
        <f>'5. Соц. политика'!M20</f>
        <v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1)</v>
      </c>
    </row>
    <row r="10" spans="1:10" ht="108" customHeight="1" x14ac:dyDescent="0.25">
      <c r="A10" s="228">
        <v>6</v>
      </c>
      <c r="B10" s="167" t="s">
        <v>21</v>
      </c>
      <c r="C10" s="325" t="s">
        <v>355</v>
      </c>
      <c r="D10" s="167" t="s">
        <v>22</v>
      </c>
      <c r="E10" s="238">
        <f>'6. ПЭмун.упр'!J30</f>
        <v>0.99816702778760669</v>
      </c>
      <c r="F10" s="307">
        <f>'6. ПЭмун.упр'!K30</f>
        <v>0.96009315741217882</v>
      </c>
      <c r="G10" s="308">
        <v>1</v>
      </c>
      <c r="H10" s="167" t="str">
        <f>'6. ПЭмун.упр'!L30</f>
        <v>эффективная</v>
      </c>
      <c r="I10" s="167" t="s">
        <v>12</v>
      </c>
      <c r="J10" s="167" t="str">
        <f>'6. ПЭмун.упр'!M30</f>
        <v xml:space="preserve">Продолжить исполнение муниципальной программы в следующем году </v>
      </c>
    </row>
    <row r="11" spans="1:10" ht="60" customHeight="1" x14ac:dyDescent="0.25">
      <c r="A11" s="228">
        <v>7</v>
      </c>
      <c r="B11" s="167" t="s">
        <v>23</v>
      </c>
      <c r="C11" s="325" t="s">
        <v>355</v>
      </c>
      <c r="D11" s="239" t="s">
        <v>24</v>
      </c>
      <c r="E11" s="230">
        <f>'7. Эк.развитие'!J18</f>
        <v>1</v>
      </c>
      <c r="F11" s="309">
        <v>1</v>
      </c>
      <c r="G11" s="310">
        <v>1</v>
      </c>
      <c r="H11" s="167" t="str">
        <f>'7. Эк.развитие'!L18</f>
        <v>эффективная</v>
      </c>
      <c r="I11" s="167" t="s">
        <v>12</v>
      </c>
      <c r="J11" s="167" t="str">
        <f>'7. Эк.развитие'!M18</f>
        <v xml:space="preserve">продолжить исполнение муниципальной программы в следующем году </v>
      </c>
    </row>
    <row r="12" spans="1:10" ht="150" x14ac:dyDescent="0.25">
      <c r="A12" s="228">
        <v>8</v>
      </c>
      <c r="B12" s="167" t="s">
        <v>25</v>
      </c>
      <c r="C12" s="167" t="s">
        <v>396</v>
      </c>
      <c r="D12" s="167" t="s">
        <v>26</v>
      </c>
      <c r="E12" s="240">
        <f>'8. Обесп правопорядка'!J24</f>
        <v>0.99922664384528292</v>
      </c>
      <c r="F12" s="311">
        <f>'8. Обесп правопорядка'!K24</f>
        <v>0.91737612513923361</v>
      </c>
      <c r="G12" s="312">
        <v>0.91900000000000004</v>
      </c>
      <c r="H12" s="167" t="str">
        <f>'8. Обесп правопорядка'!L24</f>
        <v>эффективная</v>
      </c>
      <c r="I12" s="231" t="s">
        <v>27</v>
      </c>
      <c r="J12" s="167" t="str">
        <f>'8. Обесп правопорядка'!M24</f>
        <v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3)</v>
      </c>
    </row>
    <row r="13" spans="1:10" ht="150" x14ac:dyDescent="0.25">
      <c r="A13" s="228">
        <v>9</v>
      </c>
      <c r="B13" s="167" t="s">
        <v>28</v>
      </c>
      <c r="C13" s="325" t="s">
        <v>355</v>
      </c>
      <c r="D13" s="167" t="s">
        <v>29</v>
      </c>
      <c r="E13" s="234">
        <f>'9. ЖКХ'!J23</f>
        <v>0.40456176664106458</v>
      </c>
      <c r="F13" s="235">
        <f>'9. ЖКХ'!K23</f>
        <v>1.9225192341713251</v>
      </c>
      <c r="G13" s="305">
        <v>0.83</v>
      </c>
      <c r="H13" s="167" t="str">
        <f>'9. ЖКХ'!L23</f>
        <v>эффективная</v>
      </c>
      <c r="I13" s="167" t="s">
        <v>12</v>
      </c>
      <c r="J13" s="167" t="str">
        <f>'9. ЖКХ'!M23</f>
        <v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3)</v>
      </c>
    </row>
    <row r="14" spans="1:10" ht="60" x14ac:dyDescent="0.25">
      <c r="A14" s="228">
        <v>10</v>
      </c>
      <c r="B14" s="167" t="s">
        <v>30</v>
      </c>
      <c r="C14" s="167" t="s">
        <v>396</v>
      </c>
      <c r="D14" s="167" t="s">
        <v>29</v>
      </c>
      <c r="E14" s="234">
        <f>'10. Транспорт'!J12</f>
        <v>0.29900261039570136</v>
      </c>
      <c r="F14" s="235">
        <f>'10. Транспорт'!K12</f>
        <v>0</v>
      </c>
      <c r="G14" s="305">
        <v>1.07</v>
      </c>
      <c r="H14" s="167" t="str">
        <f>'10. Транспорт'!L12</f>
        <v>не эффективная</v>
      </c>
      <c r="I14" s="167" t="s">
        <v>12</v>
      </c>
      <c r="J14" s="167" t="str">
        <f>'10. Транспорт'!M12</f>
        <v>Вынести вопрос о дальнейшей реализации на заедание рабочей группы по бюджету</v>
      </c>
    </row>
    <row r="15" spans="1:10" ht="135" x14ac:dyDescent="0.25">
      <c r="A15" s="228">
        <v>11</v>
      </c>
      <c r="B15" s="167" t="s">
        <v>31</v>
      </c>
      <c r="C15" s="325" t="s">
        <v>355</v>
      </c>
      <c r="D15" s="167" t="s">
        <v>29</v>
      </c>
      <c r="E15" s="234">
        <f>'11. ФКГС'!J16</f>
        <v>0.99794372767947737</v>
      </c>
      <c r="F15" s="235">
        <f>'11. ФКГС'!K16</f>
        <v>0.66804033952582609</v>
      </c>
      <c r="G15" s="305">
        <v>1</v>
      </c>
      <c r="H15" s="167" t="str">
        <f>'11. ФКГС'!L16</f>
        <v>недостаточно эффективная</v>
      </c>
      <c r="I15" s="167" t="s">
        <v>12</v>
      </c>
      <c r="J15" s="167" t="str">
        <f>'11. ФКГС'!M16</f>
        <v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</v>
      </c>
    </row>
    <row r="16" spans="1:10" ht="92.25" customHeight="1" x14ac:dyDescent="0.25">
      <c r="A16" s="228">
        <v>12</v>
      </c>
      <c r="B16" s="167" t="s">
        <v>32</v>
      </c>
      <c r="C16" s="325" t="s">
        <v>355</v>
      </c>
      <c r="D16" s="167" t="s">
        <v>29</v>
      </c>
      <c r="E16" s="234">
        <f>'12. Переселение'!J17</f>
        <v>0.85486610961698217</v>
      </c>
      <c r="F16" s="235">
        <f>'12. Переселение'!K17</f>
        <v>0.8188416783929251</v>
      </c>
      <c r="G16" s="305">
        <v>1.71</v>
      </c>
      <c r="H16" s="167" t="str">
        <f>'12. Переселение'!L17</f>
        <v>эффективная</v>
      </c>
      <c r="I16" s="167" t="s">
        <v>12</v>
      </c>
      <c r="J16" s="167" t="str">
        <f>'12. Переселение'!M17</f>
        <v xml:space="preserve">Продолжить исполнение муниципальной программы в следующем году </v>
      </c>
    </row>
    <row r="17" spans="1:10" ht="60" x14ac:dyDescent="0.25">
      <c r="A17" s="228">
        <v>13</v>
      </c>
      <c r="B17" s="167" t="s">
        <v>33</v>
      </c>
      <c r="C17" s="325" t="s">
        <v>355</v>
      </c>
      <c r="D17" s="167" t="s">
        <v>29</v>
      </c>
      <c r="E17" s="234">
        <f>'13. Благоустр'!J11</f>
        <v>0.94976216034411187</v>
      </c>
      <c r="F17" s="235">
        <f>'13. Благоустр'!K11</f>
        <v>0.84231614334914018</v>
      </c>
      <c r="G17" s="305">
        <v>1.1499999999999999</v>
      </c>
      <c r="H17" s="167" t="str">
        <f>'13. Благоустр'!L11</f>
        <v>эффективная</v>
      </c>
      <c r="I17" s="167" t="s">
        <v>12</v>
      </c>
      <c r="J17" s="167" t="str">
        <f>'13. Благоустр'!M11</f>
        <v xml:space="preserve">Продолжить исполнение муниципальной программы в следующем году </v>
      </c>
    </row>
    <row r="18" spans="1:10" ht="60" x14ac:dyDescent="0.25">
      <c r="A18" s="228">
        <v>14</v>
      </c>
      <c r="B18" s="167" t="s">
        <v>34</v>
      </c>
      <c r="C18" s="325" t="s">
        <v>355</v>
      </c>
      <c r="D18" s="167" t="s">
        <v>29</v>
      </c>
      <c r="E18" s="234">
        <f>'14. Упр.мун.им.'!J12</f>
        <v>0.8816945753934482</v>
      </c>
      <c r="F18" s="235">
        <f>'14. Упр.мун.им.'!K12</f>
        <v>0.94514966587093452</v>
      </c>
      <c r="G18" s="305">
        <v>0.87</v>
      </c>
      <c r="H18" s="167" t="str">
        <f>'14. Упр.мун.им.'!L12</f>
        <v>эффективная</v>
      </c>
      <c r="I18" s="167" t="s">
        <v>12</v>
      </c>
      <c r="J18" s="167" t="str">
        <f>'14. Упр.мун.им.'!M12</f>
        <v xml:space="preserve">Продолжить исполнение муниципальной программы в следующем году </v>
      </c>
    </row>
    <row r="19" spans="1:10" ht="150" x14ac:dyDescent="0.25">
      <c r="A19" s="228">
        <v>15</v>
      </c>
      <c r="B19" s="167" t="s">
        <v>35</v>
      </c>
      <c r="C19" s="325" t="s">
        <v>355</v>
      </c>
      <c r="D19" s="167" t="s">
        <v>29</v>
      </c>
      <c r="E19" s="234">
        <f>'15. Градостр'!J16</f>
        <v>0.99313200790121503</v>
      </c>
      <c r="F19" s="235">
        <f>'15. Градостр'!K16</f>
        <v>0.75518661570980306</v>
      </c>
      <c r="G19" s="305">
        <v>1.01</v>
      </c>
      <c r="H19" s="29" t="str">
        <f>'15. Градостр'!L16</f>
        <v>недостаточно эффективная</v>
      </c>
      <c r="I19" s="167" t="s">
        <v>12</v>
      </c>
      <c r="J19" s="229" t="str">
        <f>'15. Градостр'!M16</f>
        <v>Продолжить исполнение муниципальной программы в следующем году с учетом внесения изменений в муниципальную программу в части показателей и объемов финансированая (подпрограмма 2)</v>
      </c>
    </row>
    <row r="20" spans="1:10" ht="72" customHeight="1" x14ac:dyDescent="0.25">
      <c r="A20" s="228">
        <v>16</v>
      </c>
      <c r="B20" s="167" t="s">
        <v>36</v>
      </c>
      <c r="C20" s="325" t="s">
        <v>355</v>
      </c>
      <c r="D20" s="167" t="s">
        <v>29</v>
      </c>
      <c r="E20" s="234">
        <f>'16. Чистая вода'!J8</f>
        <v>0.9999843295546591</v>
      </c>
      <c r="F20" s="235">
        <f>'16. Чистая вода'!K8</f>
        <v>1.0000156706909076</v>
      </c>
      <c r="G20" s="305">
        <v>3.29</v>
      </c>
      <c r="H20" s="167" t="str">
        <f>'16. Чистая вода'!L8</f>
        <v xml:space="preserve">эффективная </v>
      </c>
      <c r="I20" s="167" t="s">
        <v>12</v>
      </c>
      <c r="J20" s="229" t="str">
        <f>'16. Чистая вода'!M8</f>
        <v xml:space="preserve">Продолжить исполнение муниципальной программы в следующем году </v>
      </c>
    </row>
    <row r="21" spans="1:10" ht="75" x14ac:dyDescent="0.25">
      <c r="A21" s="241">
        <v>17</v>
      </c>
      <c r="B21" s="242" t="s">
        <v>37</v>
      </c>
      <c r="C21" s="229" t="s">
        <v>397</v>
      </c>
      <c r="D21" s="167" t="s">
        <v>38</v>
      </c>
      <c r="E21" s="243">
        <f>'17. ПЭПТ'!J7</f>
        <v>1</v>
      </c>
      <c r="F21" s="307">
        <f>'17. ПЭПТ'!K7</f>
        <v>1</v>
      </c>
      <c r="G21" s="308">
        <v>1</v>
      </c>
      <c r="H21" s="229" t="str">
        <f>'17. ПЭПТ'!L7</f>
        <v>эффективная</v>
      </c>
      <c r="I21" s="229" t="s">
        <v>12</v>
      </c>
      <c r="J21" s="229" t="str">
        <f>'17. ПЭПТ'!M7</f>
        <v xml:space="preserve">Продолжить исполнение муниципальной программы в следующем году </v>
      </c>
    </row>
    <row r="22" spans="1:10" s="223" customFormat="1" ht="60" x14ac:dyDescent="0.25">
      <c r="A22" s="228">
        <v>18</v>
      </c>
      <c r="B22" s="167" t="s">
        <v>39</v>
      </c>
      <c r="C22" s="167" t="s">
        <v>397</v>
      </c>
      <c r="D22" s="167" t="s">
        <v>38</v>
      </c>
      <c r="E22" s="234">
        <f>'18. ЧС'!J10</f>
        <v>0.99999838079914738</v>
      </c>
      <c r="F22" s="235">
        <f>'18. ЧС'!K10</f>
        <v>1.0000016192034744</v>
      </c>
      <c r="G22" s="305">
        <v>1</v>
      </c>
      <c r="H22" s="228" t="str">
        <f>'18. ЧС'!L10</f>
        <v>эффективная</v>
      </c>
      <c r="I22" s="228" t="s">
        <v>12</v>
      </c>
      <c r="J22" s="229" t="str">
        <f>'18. ЧС'!M10</f>
        <v xml:space="preserve">Продолжить исполнение муниципальной программы в следующем году </v>
      </c>
    </row>
    <row r="23" spans="1:10" ht="119.1" customHeight="1" x14ac:dyDescent="0.25">
      <c r="A23" s="228">
        <v>19</v>
      </c>
      <c r="B23" s="167" t="s">
        <v>40</v>
      </c>
      <c r="C23" s="167" t="s">
        <v>398</v>
      </c>
      <c r="D23" s="167" t="s">
        <v>11</v>
      </c>
      <c r="E23" s="234">
        <f>'19. Сохр.бур.яз'!H99</f>
        <v>0</v>
      </c>
      <c r="F23" s="235">
        <f>'19. Сохр.бур.яз'!K9</f>
        <v>1</v>
      </c>
      <c r="G23" s="244" t="s">
        <v>27</v>
      </c>
      <c r="H23" s="167" t="str">
        <f>'19. Сохр.бур.яз'!L9</f>
        <v>эффективная</v>
      </c>
      <c r="I23" s="167" t="s">
        <v>27</v>
      </c>
      <c r="J23" s="167" t="str">
        <f>'19. Сохр.бур.яз'!M9</f>
        <v xml:space="preserve">Продолжить исполнение муниципальной программы в следующем году </v>
      </c>
    </row>
    <row r="25" spans="1:10" x14ac:dyDescent="0.25">
      <c r="B25" s="245"/>
    </row>
  </sheetData>
  <mergeCells count="7">
    <mergeCell ref="F2:G2"/>
    <mergeCell ref="H2:I2"/>
    <mergeCell ref="A2:A3"/>
    <mergeCell ref="B2:B3"/>
    <mergeCell ref="C2:C3"/>
    <mergeCell ref="D2:D3"/>
    <mergeCell ref="E2:E3"/>
  </mergeCells>
  <pageMargins left="0.70866141732283505" right="0.70866141732283505" top="0.74803149606299202" bottom="0.74803149606299202" header="0.31496062992126" footer="0.31496062992126"/>
  <pageSetup paperSize="9" scale="7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8"/>
  <sheetViews>
    <sheetView topLeftCell="A40" zoomScale="85" zoomScaleNormal="85" workbookViewId="0">
      <selection activeCell="M47" sqref="M47"/>
    </sheetView>
  </sheetViews>
  <sheetFormatPr defaultColWidth="35.85546875" defaultRowHeight="15.75" x14ac:dyDescent="0.25"/>
  <cols>
    <col min="1" max="1" width="6.5703125" style="286" customWidth="1"/>
    <col min="2" max="2" width="30" style="288" customWidth="1"/>
    <col min="3" max="3" width="6.5703125" style="288" customWidth="1"/>
    <col min="4" max="4" width="12.5703125" style="289" customWidth="1"/>
    <col min="5" max="5" width="12" style="288" customWidth="1"/>
    <col min="6" max="6" width="16" style="288" customWidth="1"/>
    <col min="7" max="7" width="14.140625" style="288" customWidth="1"/>
    <col min="8" max="8" width="16.85546875" style="288" customWidth="1"/>
    <col min="9" max="9" width="13.5703125" style="288" customWidth="1"/>
    <col min="10" max="10" width="14.28515625" style="288" customWidth="1"/>
    <col min="11" max="11" width="13.7109375" style="288" customWidth="1"/>
    <col min="12" max="12" width="20.28515625" style="290" customWidth="1"/>
    <col min="13" max="13" width="26" style="288" customWidth="1"/>
    <col min="14" max="16384" width="35.85546875" style="288"/>
  </cols>
  <sheetData>
    <row r="1" spans="1:13" ht="23.25" customHeight="1" x14ac:dyDescent="0.25">
      <c r="B1" s="287" t="s">
        <v>41</v>
      </c>
    </row>
    <row r="2" spans="1:13" ht="141.75" x14ac:dyDescent="0.25">
      <c r="A2" s="5" t="s">
        <v>42</v>
      </c>
      <c r="B2" s="6" t="s">
        <v>43</v>
      </c>
      <c r="C2" s="6" t="s">
        <v>44</v>
      </c>
      <c r="D2" s="206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207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291"/>
    </row>
    <row r="4" spans="1:13" ht="15" customHeight="1" x14ac:dyDescent="0.25">
      <c r="A4" s="8"/>
      <c r="B4" s="332" t="s">
        <v>55</v>
      </c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4"/>
    </row>
    <row r="5" spans="1:13" x14ac:dyDescent="0.25">
      <c r="A5" s="42" t="s">
        <v>56</v>
      </c>
      <c r="B5" s="332" t="s">
        <v>57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4"/>
    </row>
    <row r="6" spans="1:13" x14ac:dyDescent="0.25">
      <c r="A6" s="5" t="s">
        <v>58</v>
      </c>
      <c r="B6" s="6" t="s">
        <v>59</v>
      </c>
      <c r="C6" s="10"/>
      <c r="D6" s="208"/>
      <c r="E6" s="6"/>
      <c r="F6" s="11" t="s">
        <v>60</v>
      </c>
      <c r="G6" s="9" t="s">
        <v>61</v>
      </c>
      <c r="H6" s="9" t="s">
        <v>61</v>
      </c>
      <c r="I6" s="9" t="s">
        <v>61</v>
      </c>
      <c r="J6" s="9" t="s">
        <v>61</v>
      </c>
      <c r="K6" s="9" t="s">
        <v>61</v>
      </c>
      <c r="L6" s="5"/>
      <c r="M6" s="291"/>
    </row>
    <row r="7" spans="1:13" s="292" customFormat="1" ht="58.5" customHeight="1" x14ac:dyDescent="0.25">
      <c r="A7" s="12" t="s">
        <v>58</v>
      </c>
      <c r="B7" s="209" t="s">
        <v>62</v>
      </c>
      <c r="C7" s="38" t="s">
        <v>63</v>
      </c>
      <c r="D7" s="29">
        <v>60</v>
      </c>
      <c r="E7" s="38">
        <v>58.8</v>
      </c>
      <c r="F7" s="210">
        <f>E7/D7*100</f>
        <v>98</v>
      </c>
      <c r="G7" s="343" t="s">
        <v>61</v>
      </c>
      <c r="H7" s="343" t="s">
        <v>61</v>
      </c>
      <c r="I7" s="343" t="s">
        <v>61</v>
      </c>
      <c r="J7" s="343" t="s">
        <v>61</v>
      </c>
      <c r="K7" s="343" t="s">
        <v>61</v>
      </c>
      <c r="L7" s="343" t="s">
        <v>61</v>
      </c>
      <c r="M7" s="106"/>
    </row>
    <row r="8" spans="1:13" s="292" customFormat="1" ht="63.75" x14ac:dyDescent="0.25">
      <c r="A8" s="12" t="s">
        <v>64</v>
      </c>
      <c r="B8" s="209" t="s">
        <v>65</v>
      </c>
      <c r="C8" s="38" t="s">
        <v>63</v>
      </c>
      <c r="D8" s="29">
        <v>80</v>
      </c>
      <c r="E8" s="38">
        <v>80</v>
      </c>
      <c r="F8" s="210">
        <f>E8/D8*100</f>
        <v>100</v>
      </c>
      <c r="G8" s="344"/>
      <c r="H8" s="344"/>
      <c r="I8" s="344"/>
      <c r="J8" s="344"/>
      <c r="K8" s="344"/>
      <c r="L8" s="344"/>
      <c r="M8" s="106"/>
    </row>
    <row r="9" spans="1:13" s="292" customFormat="1" ht="89.25" x14ac:dyDescent="0.25">
      <c r="A9" s="12" t="s">
        <v>66</v>
      </c>
      <c r="B9" s="209" t="s">
        <v>67</v>
      </c>
      <c r="C9" s="211" t="s">
        <v>68</v>
      </c>
      <c r="D9" s="29">
        <v>58949</v>
      </c>
      <c r="E9" s="38">
        <v>60238.78</v>
      </c>
      <c r="F9" s="212">
        <f>E9/D9*100</f>
        <v>102.18795908327539</v>
      </c>
      <c r="G9" s="344"/>
      <c r="H9" s="344"/>
      <c r="I9" s="344"/>
      <c r="J9" s="344"/>
      <c r="K9" s="344"/>
      <c r="L9" s="344"/>
      <c r="M9" s="106"/>
    </row>
    <row r="10" spans="1:13" s="292" customFormat="1" ht="90" x14ac:dyDescent="0.25">
      <c r="A10" s="12" t="s">
        <v>69</v>
      </c>
      <c r="B10" s="133" t="s">
        <v>70</v>
      </c>
      <c r="C10" s="211" t="s">
        <v>63</v>
      </c>
      <c r="D10" s="29">
        <v>71.099999999999994</v>
      </c>
      <c r="E10" s="38">
        <v>70.400000000000006</v>
      </c>
      <c r="F10" s="210">
        <f>E10/D10*100</f>
        <v>99.015471167369924</v>
      </c>
      <c r="G10" s="344"/>
      <c r="H10" s="344"/>
      <c r="I10" s="344"/>
      <c r="J10" s="344"/>
      <c r="K10" s="344"/>
      <c r="L10" s="344"/>
      <c r="M10" s="285"/>
    </row>
    <row r="11" spans="1:13" s="292" customFormat="1" ht="105" x14ac:dyDescent="0.25">
      <c r="A11" s="12" t="s">
        <v>71</v>
      </c>
      <c r="B11" s="133" t="s">
        <v>72</v>
      </c>
      <c r="C11" s="211" t="s">
        <v>63</v>
      </c>
      <c r="D11" s="29">
        <v>0</v>
      </c>
      <c r="E11" s="38">
        <v>0</v>
      </c>
      <c r="F11" s="210">
        <v>100</v>
      </c>
      <c r="G11" s="344"/>
      <c r="H11" s="344"/>
      <c r="I11" s="344"/>
      <c r="J11" s="344"/>
      <c r="K11" s="344"/>
      <c r="L11" s="344"/>
      <c r="M11" s="106"/>
    </row>
    <row r="12" spans="1:13" s="292" customFormat="1" ht="135" x14ac:dyDescent="0.25">
      <c r="A12" s="12" t="s">
        <v>73</v>
      </c>
      <c r="B12" s="133" t="s">
        <v>74</v>
      </c>
      <c r="C12" s="211" t="s">
        <v>63</v>
      </c>
      <c r="D12" s="29">
        <v>20</v>
      </c>
      <c r="E12" s="38">
        <v>20</v>
      </c>
      <c r="F12" s="210">
        <f>E12/D12*100</f>
        <v>100</v>
      </c>
      <c r="G12" s="344"/>
      <c r="H12" s="344"/>
      <c r="I12" s="344"/>
      <c r="J12" s="344"/>
      <c r="K12" s="344"/>
      <c r="L12" s="344"/>
      <c r="M12" s="106" t="s">
        <v>378</v>
      </c>
    </row>
    <row r="13" spans="1:13" s="292" customFormat="1" ht="60" x14ac:dyDescent="0.25">
      <c r="A13" s="12" t="s">
        <v>75</v>
      </c>
      <c r="B13" s="133" t="s">
        <v>76</v>
      </c>
      <c r="C13" s="211" t="s">
        <v>63</v>
      </c>
      <c r="D13" s="29">
        <v>100</v>
      </c>
      <c r="E13" s="38">
        <v>100</v>
      </c>
      <c r="F13" s="210">
        <f>E13/D13*100</f>
        <v>100</v>
      </c>
      <c r="G13" s="344"/>
      <c r="H13" s="344"/>
      <c r="I13" s="344"/>
      <c r="J13" s="344"/>
      <c r="K13" s="344"/>
      <c r="L13" s="344"/>
      <c r="M13" s="106"/>
    </row>
    <row r="14" spans="1:13" s="292" customFormat="1" ht="75" x14ac:dyDescent="0.25">
      <c r="A14" s="12" t="s">
        <v>77</v>
      </c>
      <c r="B14" s="133" t="s">
        <v>78</v>
      </c>
      <c r="C14" s="211" t="s">
        <v>68</v>
      </c>
      <c r="D14" s="29">
        <v>51348.7</v>
      </c>
      <c r="E14" s="38">
        <v>54115.4</v>
      </c>
      <c r="F14" s="210">
        <f>E14/D14*100</f>
        <v>105.38806240469573</v>
      </c>
      <c r="G14" s="344"/>
      <c r="H14" s="344"/>
      <c r="I14" s="344"/>
      <c r="J14" s="344"/>
      <c r="K14" s="344"/>
      <c r="L14" s="344"/>
      <c r="M14" s="106"/>
    </row>
    <row r="15" spans="1:13" s="293" customFormat="1" x14ac:dyDescent="0.25">
      <c r="A15" s="47"/>
      <c r="B15" s="199" t="s">
        <v>79</v>
      </c>
      <c r="C15" s="128"/>
      <c r="D15" s="37" t="s">
        <v>61</v>
      </c>
      <c r="E15" s="37" t="s">
        <v>61</v>
      </c>
      <c r="F15" s="37" t="s">
        <v>80</v>
      </c>
      <c r="G15" s="195">
        <f>8/8</f>
        <v>1</v>
      </c>
      <c r="H15" s="213">
        <v>214653576.15000001</v>
      </c>
      <c r="I15" s="199">
        <v>212803664</v>
      </c>
      <c r="J15" s="200">
        <f>I15/H15</f>
        <v>0.99138187127752631</v>
      </c>
      <c r="K15" s="200">
        <f>G15/J15</f>
        <v>1.008693046516342</v>
      </c>
      <c r="L15" s="36" t="s">
        <v>12</v>
      </c>
      <c r="M15" s="257"/>
    </row>
    <row r="16" spans="1:13" x14ac:dyDescent="0.25">
      <c r="A16" s="258" t="s">
        <v>81</v>
      </c>
      <c r="B16" s="335" t="s">
        <v>82</v>
      </c>
      <c r="C16" s="335"/>
      <c r="D16" s="335"/>
      <c r="E16" s="335"/>
      <c r="F16" s="335"/>
      <c r="G16" s="335"/>
      <c r="H16" s="335"/>
      <c r="I16" s="335"/>
      <c r="J16" s="335"/>
      <c r="K16" s="335"/>
      <c r="L16" s="335"/>
      <c r="M16" s="291"/>
    </row>
    <row r="17" spans="1:14" x14ac:dyDescent="0.25">
      <c r="A17" s="49"/>
      <c r="B17" s="9" t="s">
        <v>59</v>
      </c>
      <c r="C17" s="90"/>
      <c r="D17" s="294"/>
      <c r="E17" s="90"/>
      <c r="F17" s="72" t="s">
        <v>83</v>
      </c>
      <c r="G17" s="9" t="s">
        <v>61</v>
      </c>
      <c r="H17" s="9" t="s">
        <v>61</v>
      </c>
      <c r="I17" s="9" t="s">
        <v>61</v>
      </c>
      <c r="J17" s="9" t="s">
        <v>61</v>
      </c>
      <c r="K17" s="9" t="s">
        <v>61</v>
      </c>
      <c r="L17" s="95"/>
      <c r="M17" s="291"/>
    </row>
    <row r="18" spans="1:14" ht="120" customHeight="1" x14ac:dyDescent="0.25">
      <c r="A18" s="8" t="s">
        <v>84</v>
      </c>
      <c r="B18" s="214" t="s">
        <v>85</v>
      </c>
      <c r="C18" s="215" t="s">
        <v>63</v>
      </c>
      <c r="D18" s="254">
        <v>80</v>
      </c>
      <c r="E18" s="96">
        <v>80</v>
      </c>
      <c r="F18" s="103">
        <f t="shared" ref="F18:F22" si="0">E18/D18*100</f>
        <v>100</v>
      </c>
      <c r="G18" s="345" t="s">
        <v>61</v>
      </c>
      <c r="H18" s="345" t="s">
        <v>61</v>
      </c>
      <c r="I18" s="345" t="s">
        <v>61</v>
      </c>
      <c r="J18" s="345" t="s">
        <v>61</v>
      </c>
      <c r="K18" s="345" t="s">
        <v>61</v>
      </c>
      <c r="L18" s="345" t="s">
        <v>61</v>
      </c>
      <c r="M18" s="284"/>
      <c r="N18" s="68"/>
    </row>
    <row r="19" spans="1:14" ht="90.75" customHeight="1" x14ac:dyDescent="0.25">
      <c r="A19" s="8" t="s">
        <v>86</v>
      </c>
      <c r="B19" s="214" t="s">
        <v>87</v>
      </c>
      <c r="C19" s="215" t="s">
        <v>63</v>
      </c>
      <c r="D19" s="254">
        <v>96</v>
      </c>
      <c r="E19" s="96">
        <v>96</v>
      </c>
      <c r="F19" s="103">
        <f t="shared" si="0"/>
        <v>100</v>
      </c>
      <c r="G19" s="346"/>
      <c r="H19" s="346"/>
      <c r="I19" s="346"/>
      <c r="J19" s="346"/>
      <c r="K19" s="346"/>
      <c r="L19" s="346"/>
      <c r="M19" s="284"/>
      <c r="N19" s="105"/>
    </row>
    <row r="20" spans="1:14" ht="126" customHeight="1" x14ac:dyDescent="0.25">
      <c r="A20" s="8" t="s">
        <v>88</v>
      </c>
      <c r="B20" s="169" t="s">
        <v>89</v>
      </c>
      <c r="C20" s="215" t="s">
        <v>90</v>
      </c>
      <c r="D20" s="254">
        <v>76642</v>
      </c>
      <c r="E20" s="96">
        <v>77505.77</v>
      </c>
      <c r="F20" s="103">
        <f t="shared" si="0"/>
        <v>101.12701912789332</v>
      </c>
      <c r="G20" s="346"/>
      <c r="H20" s="346"/>
      <c r="I20" s="346"/>
      <c r="J20" s="346"/>
      <c r="K20" s="346"/>
      <c r="L20" s="346"/>
      <c r="M20" s="284"/>
      <c r="N20" s="105"/>
    </row>
    <row r="21" spans="1:14" ht="63" customHeight="1" x14ac:dyDescent="0.25">
      <c r="A21" s="8" t="s">
        <v>91</v>
      </c>
      <c r="B21" s="169" t="s">
        <v>92</v>
      </c>
      <c r="C21" s="215" t="s">
        <v>63</v>
      </c>
      <c r="D21" s="254">
        <v>26</v>
      </c>
      <c r="E21" s="96">
        <v>26</v>
      </c>
      <c r="F21" s="103">
        <f t="shared" si="0"/>
        <v>100</v>
      </c>
      <c r="G21" s="346"/>
      <c r="H21" s="346"/>
      <c r="I21" s="346"/>
      <c r="J21" s="346"/>
      <c r="K21" s="346"/>
      <c r="L21" s="346"/>
      <c r="M21" s="284"/>
      <c r="N21" s="105"/>
    </row>
    <row r="22" spans="1:14" ht="22.5" customHeight="1" x14ac:dyDescent="0.25">
      <c r="A22" s="8" t="s">
        <v>93</v>
      </c>
      <c r="B22" s="83" t="s">
        <v>96</v>
      </c>
      <c r="C22" s="215" t="s">
        <v>63</v>
      </c>
      <c r="D22" s="254">
        <v>89</v>
      </c>
      <c r="E22" s="96">
        <v>89</v>
      </c>
      <c r="F22" s="103">
        <f t="shared" si="0"/>
        <v>100</v>
      </c>
      <c r="G22" s="346"/>
      <c r="H22" s="346"/>
      <c r="I22" s="346"/>
      <c r="J22" s="346"/>
      <c r="K22" s="346"/>
      <c r="L22" s="346"/>
      <c r="M22" s="61"/>
      <c r="N22" s="105"/>
    </row>
    <row r="23" spans="1:14" s="293" customFormat="1" ht="135" x14ac:dyDescent="0.25">
      <c r="A23" s="8" t="s">
        <v>94</v>
      </c>
      <c r="B23" s="83" t="s">
        <v>98</v>
      </c>
      <c r="C23" s="96" t="s">
        <v>63</v>
      </c>
      <c r="D23" s="37">
        <v>41</v>
      </c>
      <c r="E23" s="257">
        <v>41.7</v>
      </c>
      <c r="F23" s="152">
        <f>D23/E23*100</f>
        <v>98.321342925659465</v>
      </c>
      <c r="G23" s="346"/>
      <c r="H23" s="346"/>
      <c r="I23" s="346"/>
      <c r="J23" s="346"/>
      <c r="K23" s="346"/>
      <c r="L23" s="346"/>
      <c r="M23" s="257"/>
    </row>
    <row r="24" spans="1:14" s="293" customFormat="1" ht="150" x14ac:dyDescent="0.25">
      <c r="A24" s="8" t="s">
        <v>95</v>
      </c>
      <c r="B24" s="83" t="s">
        <v>100</v>
      </c>
      <c r="C24" s="96" t="s">
        <v>63</v>
      </c>
      <c r="D24" s="37">
        <v>60</v>
      </c>
      <c r="E24" s="257">
        <v>60</v>
      </c>
      <c r="F24" s="103">
        <f t="shared" ref="F24:F28" si="1">E24/D24*100</f>
        <v>100</v>
      </c>
      <c r="G24" s="346"/>
      <c r="H24" s="346"/>
      <c r="I24" s="346"/>
      <c r="J24" s="346"/>
      <c r="K24" s="346"/>
      <c r="L24" s="346"/>
      <c r="M24" s="257"/>
    </row>
    <row r="25" spans="1:14" s="293" customFormat="1" ht="90" x14ac:dyDescent="0.25">
      <c r="A25" s="8" t="s">
        <v>97</v>
      </c>
      <c r="B25" s="83" t="s">
        <v>102</v>
      </c>
      <c r="C25" s="96" t="s">
        <v>63</v>
      </c>
      <c r="D25" s="37">
        <v>92.7</v>
      </c>
      <c r="E25" s="257">
        <v>94.4</v>
      </c>
      <c r="F25" s="103">
        <f t="shared" si="1"/>
        <v>101.83387270765911</v>
      </c>
      <c r="G25" s="346"/>
      <c r="H25" s="346"/>
      <c r="I25" s="346"/>
      <c r="J25" s="346"/>
      <c r="K25" s="346"/>
      <c r="L25" s="346"/>
      <c r="M25" s="257"/>
    </row>
    <row r="26" spans="1:14" s="293" customFormat="1" ht="120" x14ac:dyDescent="0.25">
      <c r="A26" s="8" t="s">
        <v>99</v>
      </c>
      <c r="B26" s="83" t="s">
        <v>104</v>
      </c>
      <c r="C26" s="96" t="s">
        <v>63</v>
      </c>
      <c r="D26" s="37">
        <v>80</v>
      </c>
      <c r="E26" s="257">
        <v>80</v>
      </c>
      <c r="F26" s="103">
        <f t="shared" si="1"/>
        <v>100</v>
      </c>
      <c r="G26" s="346"/>
      <c r="H26" s="346"/>
      <c r="I26" s="346"/>
      <c r="J26" s="346"/>
      <c r="K26" s="346"/>
      <c r="L26" s="346"/>
      <c r="M26" s="257"/>
    </row>
    <row r="27" spans="1:14" s="293" customFormat="1" ht="75" x14ac:dyDescent="0.25">
      <c r="A27" s="8" t="s">
        <v>101</v>
      </c>
      <c r="B27" s="83" t="s">
        <v>105</v>
      </c>
      <c r="C27" s="96" t="s">
        <v>90</v>
      </c>
      <c r="D27" s="37">
        <v>72412</v>
      </c>
      <c r="E27" s="257">
        <v>75282.399999999994</v>
      </c>
      <c r="F27" s="103">
        <f t="shared" si="1"/>
        <v>103.96398387007677</v>
      </c>
      <c r="G27" s="346"/>
      <c r="H27" s="346"/>
      <c r="I27" s="346"/>
      <c r="J27" s="346"/>
      <c r="K27" s="346"/>
      <c r="L27" s="346"/>
      <c r="M27" s="257"/>
    </row>
    <row r="28" spans="1:14" s="293" customFormat="1" ht="75" x14ac:dyDescent="0.25">
      <c r="A28" s="8" t="s">
        <v>103</v>
      </c>
      <c r="B28" s="83" t="s">
        <v>106</v>
      </c>
      <c r="C28" s="96" t="s">
        <v>90</v>
      </c>
      <c r="D28" s="37">
        <v>72266</v>
      </c>
      <c r="E28" s="257">
        <v>77556.710000000006</v>
      </c>
      <c r="F28" s="103">
        <f t="shared" si="1"/>
        <v>107.3211607118147</v>
      </c>
      <c r="G28" s="346"/>
      <c r="H28" s="346"/>
      <c r="I28" s="346"/>
      <c r="J28" s="346"/>
      <c r="K28" s="346"/>
      <c r="L28" s="346"/>
      <c r="M28" s="257"/>
    </row>
    <row r="29" spans="1:14" s="293" customFormat="1" x14ac:dyDescent="0.25">
      <c r="A29" s="216"/>
      <c r="B29" s="199" t="s">
        <v>107</v>
      </c>
      <c r="C29" s="128"/>
      <c r="D29" s="37" t="s">
        <v>61</v>
      </c>
      <c r="E29" s="37" t="s">
        <v>61</v>
      </c>
      <c r="F29" s="37" t="s">
        <v>80</v>
      </c>
      <c r="G29" s="74">
        <f>14/14</f>
        <v>1</v>
      </c>
      <c r="H29" s="75">
        <v>442126866.04000002</v>
      </c>
      <c r="I29" s="257">
        <v>440158495.98000002</v>
      </c>
      <c r="J29" s="74">
        <f>I29/H29</f>
        <v>0.99554795193146683</v>
      </c>
      <c r="K29" s="260">
        <f>G29/J29</f>
        <v>1.0044719574380077</v>
      </c>
      <c r="L29" s="36" t="s">
        <v>12</v>
      </c>
      <c r="M29" s="257"/>
    </row>
    <row r="30" spans="1:14" s="295" customFormat="1" x14ac:dyDescent="0.25">
      <c r="A30" s="258" t="s">
        <v>108</v>
      </c>
      <c r="B30" s="336" t="s">
        <v>109</v>
      </c>
      <c r="C30" s="337"/>
      <c r="D30" s="337"/>
      <c r="E30" s="337"/>
      <c r="F30" s="338"/>
      <c r="G30" s="338"/>
      <c r="H30" s="338"/>
      <c r="I30" s="338"/>
      <c r="J30" s="338"/>
      <c r="K30" s="338"/>
      <c r="L30" s="338"/>
      <c r="M30" s="339"/>
    </row>
    <row r="31" spans="1:14" s="293" customFormat="1" ht="105" x14ac:dyDescent="0.25">
      <c r="A31" s="136" t="s">
        <v>110</v>
      </c>
      <c r="B31" s="137" t="s">
        <v>111</v>
      </c>
      <c r="C31" s="62" t="s">
        <v>63</v>
      </c>
      <c r="D31" s="29">
        <v>80</v>
      </c>
      <c r="E31" s="38">
        <v>80</v>
      </c>
      <c r="F31" s="15">
        <f>E31/D31*100</f>
        <v>100</v>
      </c>
      <c r="G31" s="345" t="s">
        <v>61</v>
      </c>
      <c r="H31" s="345" t="s">
        <v>61</v>
      </c>
      <c r="I31" s="345" t="s">
        <v>61</v>
      </c>
      <c r="J31" s="345" t="s">
        <v>61</v>
      </c>
      <c r="K31" s="345" t="s">
        <v>61</v>
      </c>
      <c r="L31" s="345" t="s">
        <v>61</v>
      </c>
      <c r="M31" s="62"/>
    </row>
    <row r="32" spans="1:14" s="293" customFormat="1" ht="92.25" customHeight="1" x14ac:dyDescent="0.25">
      <c r="A32" s="136" t="s">
        <v>112</v>
      </c>
      <c r="B32" s="83" t="s">
        <v>113</v>
      </c>
      <c r="C32" s="62" t="s">
        <v>63</v>
      </c>
      <c r="D32" s="197">
        <v>90</v>
      </c>
      <c r="E32" s="81">
        <v>90</v>
      </c>
      <c r="F32" s="15">
        <f>E32/D32*100</f>
        <v>100</v>
      </c>
      <c r="G32" s="346"/>
      <c r="H32" s="346"/>
      <c r="I32" s="346"/>
      <c r="J32" s="346"/>
      <c r="K32" s="346"/>
      <c r="L32" s="346"/>
      <c r="M32" s="62"/>
    </row>
    <row r="33" spans="1:13" s="293" customFormat="1" ht="120" x14ac:dyDescent="0.25">
      <c r="A33" s="136" t="s">
        <v>114</v>
      </c>
      <c r="B33" s="83" t="s">
        <v>115</v>
      </c>
      <c r="C33" s="44" t="s">
        <v>90</v>
      </c>
      <c r="D33" s="29">
        <v>71520</v>
      </c>
      <c r="E33" s="38">
        <v>74299.58</v>
      </c>
      <c r="F33" s="15">
        <f>E33/D33*100</f>
        <v>103.88643736017897</v>
      </c>
      <c r="G33" s="346"/>
      <c r="H33" s="346"/>
      <c r="I33" s="346"/>
      <c r="J33" s="346"/>
      <c r="K33" s="346"/>
      <c r="L33" s="346"/>
      <c r="M33" s="62"/>
    </row>
    <row r="34" spans="1:13" s="297" customFormat="1" x14ac:dyDescent="0.25">
      <c r="A34" s="140"/>
      <c r="B34" s="296" t="s">
        <v>118</v>
      </c>
      <c r="C34" s="142"/>
      <c r="D34" s="218"/>
      <c r="E34" s="143"/>
      <c r="F34" s="172" t="s">
        <v>80</v>
      </c>
      <c r="G34" s="74">
        <f>4/4</f>
        <v>1</v>
      </c>
      <c r="H34" s="74">
        <v>108066401.55</v>
      </c>
      <c r="I34" s="257">
        <v>102426042.84</v>
      </c>
      <c r="J34" s="74">
        <f>I34/H34</f>
        <v>0.94780654644644269</v>
      </c>
      <c r="K34" s="260">
        <f>G34/J34</f>
        <v>1.0550676229756413</v>
      </c>
      <c r="L34" s="36" t="s">
        <v>12</v>
      </c>
      <c r="M34" s="257"/>
    </row>
    <row r="35" spans="1:13" s="295" customFormat="1" x14ac:dyDescent="0.25">
      <c r="A35" s="258" t="s">
        <v>119</v>
      </c>
      <c r="B35" s="336" t="s">
        <v>120</v>
      </c>
      <c r="C35" s="337"/>
      <c r="D35" s="337"/>
      <c r="E35" s="337"/>
      <c r="F35" s="338"/>
      <c r="G35" s="338"/>
      <c r="H35" s="338"/>
      <c r="I35" s="338"/>
      <c r="J35" s="338"/>
      <c r="K35" s="338"/>
      <c r="L35" s="338"/>
      <c r="M35" s="339"/>
    </row>
    <row r="36" spans="1:13" s="292" customFormat="1" ht="96" customHeight="1" x14ac:dyDescent="0.25">
      <c r="A36" s="219" t="s">
        <v>121</v>
      </c>
      <c r="B36" s="165" t="s">
        <v>122</v>
      </c>
      <c r="C36" s="102" t="s">
        <v>63</v>
      </c>
      <c r="D36" s="254">
        <v>26</v>
      </c>
      <c r="E36" s="96">
        <v>24.9</v>
      </c>
      <c r="F36" s="103">
        <f>E36/D36*100</f>
        <v>95.769230769230759</v>
      </c>
      <c r="G36" s="345" t="s">
        <v>61</v>
      </c>
      <c r="H36" s="345" t="s">
        <v>61</v>
      </c>
      <c r="I36" s="345" t="s">
        <v>61</v>
      </c>
      <c r="J36" s="345" t="s">
        <v>61</v>
      </c>
      <c r="K36" s="345" t="s">
        <v>61</v>
      </c>
      <c r="L36" s="345" t="s">
        <v>61</v>
      </c>
      <c r="M36" s="61"/>
    </row>
    <row r="37" spans="1:13" s="292" customFormat="1" ht="90" x14ac:dyDescent="0.25">
      <c r="A37" s="219" t="s">
        <v>123</v>
      </c>
      <c r="B37" s="165" t="s">
        <v>124</v>
      </c>
      <c r="C37" s="102" t="s">
        <v>63</v>
      </c>
      <c r="D37" s="254">
        <v>27</v>
      </c>
      <c r="E37" s="96">
        <v>25.7</v>
      </c>
      <c r="F37" s="103">
        <f>E37/D37*100</f>
        <v>95.18518518518519</v>
      </c>
      <c r="G37" s="346"/>
      <c r="H37" s="346"/>
      <c r="I37" s="346"/>
      <c r="J37" s="346"/>
      <c r="K37" s="346"/>
      <c r="L37" s="346"/>
      <c r="M37" s="61"/>
    </row>
    <row r="38" spans="1:13" s="292" customFormat="1" ht="105" x14ac:dyDescent="0.25">
      <c r="A38" s="219" t="s">
        <v>125</v>
      </c>
      <c r="B38" s="214" t="s">
        <v>126</v>
      </c>
      <c r="C38" s="102" t="s">
        <v>63</v>
      </c>
      <c r="D38" s="254">
        <v>13</v>
      </c>
      <c r="E38" s="96">
        <v>13</v>
      </c>
      <c r="F38" s="103">
        <f>E38/D38*100</f>
        <v>100</v>
      </c>
      <c r="G38" s="347"/>
      <c r="H38" s="347"/>
      <c r="I38" s="347"/>
      <c r="J38" s="347"/>
      <c r="K38" s="347"/>
      <c r="L38" s="347"/>
      <c r="M38" s="61"/>
    </row>
    <row r="39" spans="1:13" s="298" customFormat="1" x14ac:dyDescent="0.25">
      <c r="A39" s="175"/>
      <c r="B39" s="296" t="s">
        <v>127</v>
      </c>
      <c r="C39" s="176"/>
      <c r="D39" s="37" t="s">
        <v>61</v>
      </c>
      <c r="E39" s="257" t="s">
        <v>61</v>
      </c>
      <c r="F39" s="172" t="s">
        <v>80</v>
      </c>
      <c r="G39" s="75">
        <f>3/3</f>
        <v>1</v>
      </c>
      <c r="H39" s="257">
        <v>11541383.99</v>
      </c>
      <c r="I39" s="257">
        <v>11515028.52</v>
      </c>
      <c r="J39" s="74">
        <f>I39/H39</f>
        <v>0.99771643764536067</v>
      </c>
      <c r="K39" s="74">
        <f>G39/J39</f>
        <v>1.0022887889469163</v>
      </c>
      <c r="L39" s="36" t="s">
        <v>232</v>
      </c>
      <c r="M39" s="257"/>
    </row>
    <row r="40" spans="1:13" s="298" customFormat="1" x14ac:dyDescent="0.25">
      <c r="A40" s="140" t="s">
        <v>128</v>
      </c>
      <c r="B40" s="336" t="s">
        <v>129</v>
      </c>
      <c r="C40" s="337"/>
      <c r="D40" s="337"/>
      <c r="E40" s="337"/>
      <c r="F40" s="338"/>
      <c r="G40" s="338"/>
      <c r="H40" s="338"/>
      <c r="I40" s="338"/>
      <c r="J40" s="338"/>
      <c r="K40" s="338"/>
      <c r="L40" s="338"/>
      <c r="M40" s="339"/>
    </row>
    <row r="41" spans="1:13" s="298" customFormat="1" ht="90" x14ac:dyDescent="0.25">
      <c r="A41" s="219" t="s">
        <v>130</v>
      </c>
      <c r="B41" s="165" t="s">
        <v>131</v>
      </c>
      <c r="C41" s="104" t="s">
        <v>63</v>
      </c>
      <c r="D41" s="254">
        <v>61</v>
      </c>
      <c r="E41" s="96">
        <v>60</v>
      </c>
      <c r="F41" s="152">
        <f>E41/D41*100</f>
        <v>98.360655737704917</v>
      </c>
      <c r="G41" s="340" t="s">
        <v>61</v>
      </c>
      <c r="H41" s="340" t="s">
        <v>61</v>
      </c>
      <c r="I41" s="340" t="s">
        <v>61</v>
      </c>
      <c r="J41" s="340" t="s">
        <v>61</v>
      </c>
      <c r="K41" s="340" t="s">
        <v>61</v>
      </c>
      <c r="L41" s="340" t="s">
        <v>61</v>
      </c>
      <c r="M41" s="61"/>
    </row>
    <row r="42" spans="1:13" s="298" customFormat="1" ht="150" x14ac:dyDescent="0.25">
      <c r="A42" s="219" t="s">
        <v>132</v>
      </c>
      <c r="B42" s="165" t="s">
        <v>133</v>
      </c>
      <c r="C42" s="104" t="s">
        <v>63</v>
      </c>
      <c r="D42" s="254">
        <v>20</v>
      </c>
      <c r="E42" s="96">
        <v>19</v>
      </c>
      <c r="F42" s="103">
        <f>E42/D42*100</f>
        <v>95</v>
      </c>
      <c r="G42" s="341"/>
      <c r="H42" s="341"/>
      <c r="I42" s="341"/>
      <c r="J42" s="341"/>
      <c r="K42" s="341"/>
      <c r="L42" s="341"/>
      <c r="M42" s="61"/>
    </row>
    <row r="43" spans="1:13" s="298" customFormat="1" ht="75" x14ac:dyDescent="0.25">
      <c r="A43" s="219" t="s">
        <v>134</v>
      </c>
      <c r="B43" s="165" t="s">
        <v>135</v>
      </c>
      <c r="C43" s="104" t="s">
        <v>63</v>
      </c>
      <c r="D43" s="254">
        <v>16</v>
      </c>
      <c r="E43" s="96">
        <v>16</v>
      </c>
      <c r="F43" s="103">
        <f>E43/D43*100</f>
        <v>100</v>
      </c>
      <c r="G43" s="341"/>
      <c r="H43" s="341"/>
      <c r="I43" s="341"/>
      <c r="J43" s="341"/>
      <c r="K43" s="341"/>
      <c r="L43" s="341"/>
      <c r="M43" s="61"/>
    </row>
    <row r="44" spans="1:13" s="298" customFormat="1" ht="60" x14ac:dyDescent="0.25">
      <c r="A44" s="219" t="s">
        <v>136</v>
      </c>
      <c r="B44" s="165" t="s">
        <v>137</v>
      </c>
      <c r="C44" s="104" t="s">
        <v>138</v>
      </c>
      <c r="D44" s="254">
        <v>14</v>
      </c>
      <c r="E44" s="96">
        <v>14</v>
      </c>
      <c r="F44" s="103">
        <f>E44/D44*100</f>
        <v>100</v>
      </c>
      <c r="G44" s="342"/>
      <c r="H44" s="342"/>
      <c r="I44" s="342"/>
      <c r="J44" s="342"/>
      <c r="K44" s="342"/>
      <c r="L44" s="342"/>
      <c r="M44" s="61"/>
    </row>
    <row r="45" spans="1:13" s="298" customFormat="1" x14ac:dyDescent="0.25">
      <c r="A45" s="175"/>
      <c r="B45" s="296" t="s">
        <v>139</v>
      </c>
      <c r="C45" s="176"/>
      <c r="D45" s="37" t="s">
        <v>61</v>
      </c>
      <c r="E45" s="257" t="s">
        <v>61</v>
      </c>
      <c r="F45" s="172" t="s">
        <v>80</v>
      </c>
      <c r="G45" s="257">
        <f>4/4</f>
        <v>1</v>
      </c>
      <c r="H45" s="257">
        <v>69219173.620000005</v>
      </c>
      <c r="I45" s="257">
        <v>69097353.989999995</v>
      </c>
      <c r="J45" s="74">
        <f>I45/H45</f>
        <v>0.99824008835082634</v>
      </c>
      <c r="K45" s="74">
        <f>G45/J45</f>
        <v>1.0017630143987517</v>
      </c>
      <c r="L45" s="36" t="s">
        <v>12</v>
      </c>
      <c r="M45" s="257"/>
    </row>
    <row r="46" spans="1:13" x14ac:dyDescent="0.25">
      <c r="A46" s="57"/>
      <c r="B46" s="6"/>
      <c r="C46" s="10"/>
      <c r="D46" s="208" t="s">
        <v>61</v>
      </c>
      <c r="E46" s="6" t="s">
        <v>61</v>
      </c>
      <c r="F46" s="6" t="s">
        <v>61</v>
      </c>
      <c r="G46" s="58" t="s">
        <v>80</v>
      </c>
      <c r="H46" s="10"/>
      <c r="I46" s="10"/>
      <c r="J46" s="72" t="s">
        <v>140</v>
      </c>
      <c r="K46" s="72" t="s">
        <v>141</v>
      </c>
      <c r="L46" s="5"/>
      <c r="M46" s="291"/>
    </row>
    <row r="47" spans="1:13" s="299" customFormat="1" ht="42" customHeight="1" x14ac:dyDescent="0.25">
      <c r="A47" s="144"/>
      <c r="B47" s="145" t="s">
        <v>142</v>
      </c>
      <c r="C47" s="146"/>
      <c r="D47" s="121" t="s">
        <v>61</v>
      </c>
      <c r="E47" s="121" t="s">
        <v>61</v>
      </c>
      <c r="F47" s="37" t="s">
        <v>143</v>
      </c>
      <c r="G47" s="302">
        <f>(G15+G29+G34+G39+G45)/5</f>
        <v>1</v>
      </c>
      <c r="H47" s="129">
        <f>H15+H29+H34+H39+H45</f>
        <v>845607401.35000002</v>
      </c>
      <c r="I47" s="129">
        <f>I15+I29+I34+I39+I45</f>
        <v>836000585.33000004</v>
      </c>
      <c r="J47" s="195">
        <f>I47/H47</f>
        <v>0.98863915334153551</v>
      </c>
      <c r="K47" s="221">
        <f>G47/J47</f>
        <v>1.011491398676722</v>
      </c>
      <c r="L47" s="36" t="s">
        <v>12</v>
      </c>
      <c r="M47" s="283" t="s">
        <v>389</v>
      </c>
    </row>
    <row r="48" spans="1:13" x14ac:dyDescent="0.25">
      <c r="G48" s="300"/>
    </row>
  </sheetData>
  <mergeCells count="36">
    <mergeCell ref="K41:K44"/>
    <mergeCell ref="L7:L14"/>
    <mergeCell ref="L18:L28"/>
    <mergeCell ref="L31:L33"/>
    <mergeCell ref="L36:L38"/>
    <mergeCell ref="L41:L44"/>
    <mergeCell ref="K18:K28"/>
    <mergeCell ref="K31:K33"/>
    <mergeCell ref="K36:K38"/>
    <mergeCell ref="I41:I44"/>
    <mergeCell ref="J7:J14"/>
    <mergeCell ref="J18:J28"/>
    <mergeCell ref="J31:J33"/>
    <mergeCell ref="J36:J38"/>
    <mergeCell ref="J41:J44"/>
    <mergeCell ref="G41:G44"/>
    <mergeCell ref="H7:H14"/>
    <mergeCell ref="H18:H28"/>
    <mergeCell ref="H31:H33"/>
    <mergeCell ref="H36:H38"/>
    <mergeCell ref="H41:H44"/>
    <mergeCell ref="B40:M40"/>
    <mergeCell ref="G7:G14"/>
    <mergeCell ref="G18:G28"/>
    <mergeCell ref="G31:G33"/>
    <mergeCell ref="G36:G38"/>
    <mergeCell ref="I7:I14"/>
    <mergeCell ref="I18:I28"/>
    <mergeCell ref="I31:I33"/>
    <mergeCell ref="I36:I38"/>
    <mergeCell ref="K7:K14"/>
    <mergeCell ref="B4:M4"/>
    <mergeCell ref="B5:M5"/>
    <mergeCell ref="B16:L16"/>
    <mergeCell ref="B30:M30"/>
    <mergeCell ref="B35:M3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1"/>
  <sheetViews>
    <sheetView workbookViewId="0">
      <selection activeCell="B19" sqref="B19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30.42578125" customWidth="1"/>
  </cols>
  <sheetData>
    <row r="1" spans="1:13" ht="35.25" customHeight="1" x14ac:dyDescent="0.25">
      <c r="B1" s="348" t="s">
        <v>145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201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x14ac:dyDescent="0.25">
      <c r="A4" s="8"/>
      <c r="B4" s="349" t="s">
        <v>146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45" x14ac:dyDescent="0.25">
      <c r="A6" s="136" t="s">
        <v>58</v>
      </c>
      <c r="B6" s="202" t="s">
        <v>147</v>
      </c>
      <c r="C6" s="44" t="s">
        <v>63</v>
      </c>
      <c r="D6" s="96">
        <v>60</v>
      </c>
      <c r="E6" s="96">
        <v>57.3</v>
      </c>
      <c r="F6" s="15">
        <f>E6/D6*100</f>
        <v>95.5</v>
      </c>
      <c r="G6" s="345" t="s">
        <v>61</v>
      </c>
      <c r="H6" s="343" t="s">
        <v>61</v>
      </c>
      <c r="I6" s="343" t="s">
        <v>61</v>
      </c>
      <c r="J6" s="343" t="s">
        <v>61</v>
      </c>
      <c r="K6" s="345" t="s">
        <v>61</v>
      </c>
      <c r="L6" s="345" t="s">
        <v>61</v>
      </c>
      <c r="M6" s="32"/>
    </row>
    <row r="7" spans="1:13" s="1" customFormat="1" ht="45" x14ac:dyDescent="0.25">
      <c r="A7" s="136" t="s">
        <v>64</v>
      </c>
      <c r="B7" s="202" t="s">
        <v>148</v>
      </c>
      <c r="C7" s="44" t="s">
        <v>63</v>
      </c>
      <c r="D7" s="96">
        <v>45</v>
      </c>
      <c r="E7" s="96">
        <v>26.4</v>
      </c>
      <c r="F7" s="15">
        <f>E7/D7*100</f>
        <v>58.666666666666664</v>
      </c>
      <c r="G7" s="346"/>
      <c r="H7" s="344"/>
      <c r="I7" s="344"/>
      <c r="J7" s="344"/>
      <c r="K7" s="346"/>
      <c r="L7" s="346"/>
      <c r="M7" s="32"/>
    </row>
    <row r="8" spans="1:13" s="1" customFormat="1" ht="75" customHeight="1" x14ac:dyDescent="0.25">
      <c r="A8" s="136" t="s">
        <v>66</v>
      </c>
      <c r="B8" s="202" t="s">
        <v>149</v>
      </c>
      <c r="C8" s="44" t="s">
        <v>63</v>
      </c>
      <c r="D8" s="96">
        <v>61</v>
      </c>
      <c r="E8" s="96">
        <v>59</v>
      </c>
      <c r="F8" s="15">
        <f>E8/D8*100</f>
        <v>96.721311475409834</v>
      </c>
      <c r="G8" s="346"/>
      <c r="H8" s="344"/>
      <c r="I8" s="344"/>
      <c r="J8" s="344"/>
      <c r="K8" s="346"/>
      <c r="L8" s="346"/>
      <c r="M8" s="32"/>
    </row>
    <row r="9" spans="1:13" s="1" customFormat="1" ht="45" x14ac:dyDescent="0.25">
      <c r="A9" s="136" t="s">
        <v>69</v>
      </c>
      <c r="B9" s="203" t="s">
        <v>150</v>
      </c>
      <c r="C9" s="204" t="s">
        <v>151</v>
      </c>
      <c r="D9" s="96">
        <v>55</v>
      </c>
      <c r="E9" s="96">
        <v>46</v>
      </c>
      <c r="F9" s="15">
        <f>E9/D9*100</f>
        <v>83.636363636363626</v>
      </c>
      <c r="G9" s="346"/>
      <c r="H9" s="344"/>
      <c r="I9" s="344"/>
      <c r="J9" s="344"/>
      <c r="K9" s="346"/>
      <c r="L9" s="346"/>
      <c r="M9" s="32"/>
    </row>
    <row r="10" spans="1:13" s="2" customFormat="1" ht="81.75" customHeight="1" x14ac:dyDescent="0.25">
      <c r="A10" s="47"/>
      <c r="B10" s="20" t="s">
        <v>152</v>
      </c>
      <c r="C10" s="21"/>
      <c r="D10" s="22" t="s">
        <v>61</v>
      </c>
      <c r="E10" s="22" t="s">
        <v>61</v>
      </c>
      <c r="F10" s="23" t="s">
        <v>80</v>
      </c>
      <c r="G10" s="74">
        <f>2/4</f>
        <v>0.5</v>
      </c>
      <c r="H10" s="99">
        <v>54019796.130000003</v>
      </c>
      <c r="I10" s="128">
        <v>35987625.890000001</v>
      </c>
      <c r="J10" s="205">
        <f>I10/H10</f>
        <v>0.66619329335110544</v>
      </c>
      <c r="K10" s="98">
        <f>G10/J10</f>
        <v>0.75053292338757271</v>
      </c>
      <c r="L10" s="35" t="s">
        <v>356</v>
      </c>
      <c r="M10" s="326" t="s">
        <v>399</v>
      </c>
    </row>
    <row r="11" spans="1:13" x14ac:dyDescent="0.25">
      <c r="G11" s="26"/>
    </row>
  </sheetData>
  <mergeCells count="8">
    <mergeCell ref="B1:L1"/>
    <mergeCell ref="B4:L4"/>
    <mergeCell ref="G6:G9"/>
    <mergeCell ref="H6:H9"/>
    <mergeCell ref="I6:I9"/>
    <mergeCell ref="J6:J9"/>
    <mergeCell ref="K6:K9"/>
    <mergeCell ref="L6:L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M10"/>
  <sheetViews>
    <sheetView topLeftCell="A4" zoomScale="90" zoomScaleNormal="90" workbookViewId="0">
      <selection activeCell="M9" sqref="M9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7.42578125" customWidth="1"/>
  </cols>
  <sheetData>
    <row r="1" spans="1:13" ht="26.25" customHeight="1" x14ac:dyDescent="0.25">
      <c r="B1" s="348" t="s">
        <v>154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155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98.25" customHeight="1" x14ac:dyDescent="0.25">
      <c r="A6" s="12" t="s">
        <v>58</v>
      </c>
      <c r="B6" s="196" t="s">
        <v>156</v>
      </c>
      <c r="C6" s="81" t="s">
        <v>63</v>
      </c>
      <c r="D6" s="197">
        <v>28</v>
      </c>
      <c r="E6" s="197">
        <v>28</v>
      </c>
      <c r="F6" s="15">
        <f>E6/D6*100</f>
        <v>100</v>
      </c>
      <c r="G6" s="345" t="s">
        <v>61</v>
      </c>
      <c r="H6" s="343" t="s">
        <v>61</v>
      </c>
      <c r="I6" s="343" t="s">
        <v>61</v>
      </c>
      <c r="J6" s="343" t="s">
        <v>61</v>
      </c>
      <c r="K6" s="345" t="s">
        <v>61</v>
      </c>
      <c r="L6" s="345" t="s">
        <v>61</v>
      </c>
      <c r="M6" s="32"/>
    </row>
    <row r="7" spans="1:13" s="1" customFormat="1" ht="81" customHeight="1" x14ac:dyDescent="0.25">
      <c r="A7" s="12" t="s">
        <v>64</v>
      </c>
      <c r="B7" s="196" t="s">
        <v>157</v>
      </c>
      <c r="C7" s="81" t="s">
        <v>63</v>
      </c>
      <c r="D7" s="197">
        <v>11.1</v>
      </c>
      <c r="E7" s="197">
        <v>18</v>
      </c>
      <c r="F7" s="15">
        <f>E7/D7*100</f>
        <v>162.16216216216216</v>
      </c>
      <c r="G7" s="346"/>
      <c r="H7" s="344"/>
      <c r="I7" s="344"/>
      <c r="J7" s="344"/>
      <c r="K7" s="346"/>
      <c r="L7" s="346"/>
      <c r="M7" s="32"/>
    </row>
    <row r="8" spans="1:13" s="1" customFormat="1" ht="107.1" customHeight="1" x14ac:dyDescent="0.25">
      <c r="A8" s="12" t="s">
        <v>66</v>
      </c>
      <c r="B8" s="39" t="s">
        <v>158</v>
      </c>
      <c r="C8" s="38" t="s">
        <v>159</v>
      </c>
      <c r="D8" s="29">
        <v>86</v>
      </c>
      <c r="E8" s="29">
        <v>86</v>
      </c>
      <c r="F8" s="15">
        <f>E8/D8*100</f>
        <v>100</v>
      </c>
      <c r="G8" s="347"/>
      <c r="H8" s="351"/>
      <c r="I8" s="351"/>
      <c r="J8" s="351"/>
      <c r="K8" s="347"/>
      <c r="L8" s="347"/>
      <c r="M8" s="32"/>
    </row>
    <row r="9" spans="1:13" s="2" customFormat="1" ht="38.25" x14ac:dyDescent="0.25">
      <c r="A9" s="47"/>
      <c r="B9" s="20" t="s">
        <v>152</v>
      </c>
      <c r="C9" s="21"/>
      <c r="D9" s="22" t="s">
        <v>61</v>
      </c>
      <c r="E9" s="22" t="s">
        <v>61</v>
      </c>
      <c r="F9" s="23" t="s">
        <v>80</v>
      </c>
      <c r="G9" s="75">
        <f>3/3</f>
        <v>1</v>
      </c>
      <c r="H9" s="198">
        <v>1225780</v>
      </c>
      <c r="I9" s="199">
        <v>1225780</v>
      </c>
      <c r="J9" s="200">
        <f>I9/H9</f>
        <v>1</v>
      </c>
      <c r="K9" s="71">
        <f>G9/J9</f>
        <v>1</v>
      </c>
      <c r="L9" s="36" t="s">
        <v>12</v>
      </c>
      <c r="M9" s="23" t="s">
        <v>144</v>
      </c>
    </row>
    <row r="10" spans="1:13" x14ac:dyDescent="0.25">
      <c r="G10" s="26"/>
    </row>
  </sheetData>
  <mergeCells count="8">
    <mergeCell ref="B1:L1"/>
    <mergeCell ref="B4:L4"/>
    <mergeCell ref="G6:G8"/>
    <mergeCell ref="H6:H8"/>
    <mergeCell ref="I6:I8"/>
    <mergeCell ref="J6:J8"/>
    <mergeCell ref="K6:K8"/>
    <mergeCell ref="L6:L8"/>
  </mergeCells>
  <pageMargins left="0.70866141732283505" right="0.70866141732283505" top="0.74803149606299202" bottom="0.74803149606299202" header="0.31496062992126" footer="0.31496062992126"/>
  <pageSetup paperSize="9" scale="67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53"/>
  <sheetViews>
    <sheetView topLeftCell="A46" workbookViewId="0">
      <selection activeCell="B1" sqref="B1:L1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7.8554687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32" customWidth="1"/>
  </cols>
  <sheetData>
    <row r="1" spans="1:14" ht="36.75" customHeight="1" x14ac:dyDescent="0.25">
      <c r="B1" s="352" t="s">
        <v>160</v>
      </c>
      <c r="C1" s="352"/>
      <c r="D1" s="352"/>
      <c r="E1" s="352"/>
      <c r="F1" s="352"/>
      <c r="G1" s="352"/>
      <c r="H1" s="352"/>
      <c r="I1" s="352"/>
      <c r="J1" s="352"/>
      <c r="K1" s="352"/>
      <c r="L1" s="352"/>
    </row>
    <row r="2" spans="1:14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4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32" t="s">
        <v>161</v>
      </c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4"/>
    </row>
    <row r="5" spans="1:14" x14ac:dyDescent="0.25">
      <c r="A5" s="42" t="s">
        <v>56</v>
      </c>
      <c r="B5" s="332" t="s">
        <v>162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4"/>
    </row>
    <row r="6" spans="1:14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36" customHeight="1" x14ac:dyDescent="0.25">
      <c r="A7" s="12" t="s">
        <v>58</v>
      </c>
      <c r="B7" s="118" t="s">
        <v>163</v>
      </c>
      <c r="C7" s="119" t="s">
        <v>164</v>
      </c>
      <c r="D7" s="120">
        <v>10600</v>
      </c>
      <c r="E7" s="121">
        <v>11275</v>
      </c>
      <c r="F7" s="221">
        <f>E7/D7*100</f>
        <v>106.36792452830188</v>
      </c>
      <c r="G7" s="343" t="s">
        <v>61</v>
      </c>
      <c r="H7" s="343" t="s">
        <v>61</v>
      </c>
      <c r="I7" s="343" t="s">
        <v>61</v>
      </c>
      <c r="J7" s="343" t="s">
        <v>61</v>
      </c>
      <c r="K7" s="343" t="s">
        <v>61</v>
      </c>
      <c r="L7" s="343" t="s">
        <v>61</v>
      </c>
      <c r="M7" s="148"/>
    </row>
    <row r="8" spans="1:14" s="1" customFormat="1" ht="60" x14ac:dyDescent="0.25">
      <c r="A8" s="12" t="s">
        <v>64</v>
      </c>
      <c r="B8" s="118" t="s">
        <v>165</v>
      </c>
      <c r="C8" s="119" t="s">
        <v>166</v>
      </c>
      <c r="D8" s="121">
        <v>8167</v>
      </c>
      <c r="E8" s="121">
        <v>8167</v>
      </c>
      <c r="F8" s="221">
        <f>E8/D8*100</f>
        <v>100</v>
      </c>
      <c r="G8" s="344"/>
      <c r="H8" s="344"/>
      <c r="I8" s="344"/>
      <c r="J8" s="344"/>
      <c r="K8" s="344"/>
      <c r="L8" s="344"/>
      <c r="M8" s="192"/>
    </row>
    <row r="9" spans="1:14" s="1" customFormat="1" ht="90" x14ac:dyDescent="0.25">
      <c r="A9" s="12" t="s">
        <v>66</v>
      </c>
      <c r="B9" s="118" t="s">
        <v>167</v>
      </c>
      <c r="C9" s="119" t="s">
        <v>168</v>
      </c>
      <c r="D9" s="121">
        <v>458</v>
      </c>
      <c r="E9" s="121">
        <v>446</v>
      </c>
      <c r="F9" s="221">
        <f>E9/D9*100</f>
        <v>97.379912663755462</v>
      </c>
      <c r="G9" s="344"/>
      <c r="H9" s="344"/>
      <c r="I9" s="344"/>
      <c r="J9" s="344"/>
      <c r="K9" s="344"/>
      <c r="L9" s="344"/>
      <c r="M9" s="192"/>
    </row>
    <row r="10" spans="1:14" s="1" customFormat="1" x14ac:dyDescent="0.25">
      <c r="A10" s="12" t="s">
        <v>69</v>
      </c>
      <c r="B10" s="118" t="s">
        <v>169</v>
      </c>
      <c r="C10" s="119" t="s">
        <v>170</v>
      </c>
      <c r="D10" s="121">
        <v>25</v>
      </c>
      <c r="E10" s="121">
        <v>18</v>
      </c>
      <c r="F10" s="221">
        <f>E10/D10*100</f>
        <v>72</v>
      </c>
      <c r="G10" s="351"/>
      <c r="H10" s="351"/>
      <c r="I10" s="351"/>
      <c r="J10" s="351"/>
      <c r="K10" s="351"/>
      <c r="L10" s="351"/>
      <c r="M10" s="193"/>
    </row>
    <row r="11" spans="1:14" s="2" customFormat="1" ht="31.5" x14ac:dyDescent="0.25">
      <c r="A11" s="47"/>
      <c r="B11" s="127" t="s">
        <v>79</v>
      </c>
      <c r="C11" s="128"/>
      <c r="D11" s="37" t="s">
        <v>61</v>
      </c>
      <c r="E11" s="37" t="s">
        <v>61</v>
      </c>
      <c r="F11" s="37" t="s">
        <v>80</v>
      </c>
      <c r="G11" s="129">
        <f>3/4</f>
        <v>0.75</v>
      </c>
      <c r="H11" s="128">
        <v>10705171.08</v>
      </c>
      <c r="I11" s="128">
        <v>10705171.08</v>
      </c>
      <c r="J11" s="205">
        <f>I11/H11</f>
        <v>1</v>
      </c>
      <c r="K11" s="99">
        <f>G11/J11</f>
        <v>0.75</v>
      </c>
      <c r="L11" s="35" t="s">
        <v>356</v>
      </c>
      <c r="M11" s="23"/>
    </row>
    <row r="12" spans="1:14" x14ac:dyDescent="0.25">
      <c r="A12" s="48" t="s">
        <v>81</v>
      </c>
      <c r="B12" s="335" t="s">
        <v>171</v>
      </c>
      <c r="C12" s="335"/>
      <c r="D12" s="335"/>
      <c r="E12" s="335"/>
      <c r="F12" s="335"/>
      <c r="G12" s="335"/>
      <c r="H12" s="335"/>
      <c r="I12" s="335"/>
      <c r="J12" s="335"/>
      <c r="K12" s="335"/>
      <c r="L12" s="335"/>
      <c r="M12" s="30"/>
    </row>
    <row r="13" spans="1:14" x14ac:dyDescent="0.25">
      <c r="A13" s="49"/>
      <c r="B13" s="9" t="s">
        <v>59</v>
      </c>
      <c r="C13" s="131"/>
      <c r="D13" s="131"/>
      <c r="E13" s="131"/>
      <c r="F13" s="72" t="s">
        <v>83</v>
      </c>
      <c r="G13" s="9" t="s">
        <v>61</v>
      </c>
      <c r="H13" s="9" t="s">
        <v>61</v>
      </c>
      <c r="I13" s="9" t="s">
        <v>61</v>
      </c>
      <c r="J13" s="9" t="s">
        <v>61</v>
      </c>
      <c r="K13" s="9" t="s">
        <v>61</v>
      </c>
      <c r="L13" s="150"/>
      <c r="M13" s="30"/>
    </row>
    <row r="14" spans="1:14" ht="24.75" customHeight="1" x14ac:dyDescent="0.25">
      <c r="A14" s="49" t="s">
        <v>84</v>
      </c>
      <c r="B14" s="169" t="s">
        <v>172</v>
      </c>
      <c r="C14" s="104" t="s">
        <v>170</v>
      </c>
      <c r="D14" s="96">
        <v>34691</v>
      </c>
      <c r="E14" s="96">
        <v>34271</v>
      </c>
      <c r="F14" s="152">
        <f>E14/D14*100</f>
        <v>98.789311348764812</v>
      </c>
      <c r="G14" s="345" t="s">
        <v>61</v>
      </c>
      <c r="H14" s="345" t="s">
        <v>61</v>
      </c>
      <c r="I14" s="345" t="s">
        <v>61</v>
      </c>
      <c r="J14" s="345" t="s">
        <v>61</v>
      </c>
      <c r="K14" s="345" t="s">
        <v>61</v>
      </c>
      <c r="L14" s="345" t="s">
        <v>61</v>
      </c>
      <c r="M14" s="67"/>
      <c r="N14" s="68"/>
    </row>
    <row r="15" spans="1:14" ht="26.25" customHeight="1" x14ac:dyDescent="0.25">
      <c r="A15" s="49" t="s">
        <v>86</v>
      </c>
      <c r="B15" s="168" t="s">
        <v>173</v>
      </c>
      <c r="C15" s="104" t="s">
        <v>170</v>
      </c>
      <c r="D15" s="96">
        <v>68000</v>
      </c>
      <c r="E15" s="96">
        <v>68004</v>
      </c>
      <c r="F15" s="152">
        <f>E15/D15*100</f>
        <v>100.00588235294117</v>
      </c>
      <c r="G15" s="346"/>
      <c r="H15" s="346"/>
      <c r="I15" s="346"/>
      <c r="J15" s="346"/>
      <c r="K15" s="346"/>
      <c r="L15" s="346"/>
      <c r="M15" s="67"/>
      <c r="N15" s="105"/>
    </row>
    <row r="16" spans="1:14" ht="54" customHeight="1" x14ac:dyDescent="0.25">
      <c r="A16" s="49" t="s">
        <v>88</v>
      </c>
      <c r="B16" s="169" t="s">
        <v>174</v>
      </c>
      <c r="C16" s="104" t="s">
        <v>170</v>
      </c>
      <c r="D16" s="96">
        <v>920</v>
      </c>
      <c r="E16" s="96">
        <v>874</v>
      </c>
      <c r="F16" s="152">
        <f>E16/D16*100</f>
        <v>95</v>
      </c>
      <c r="G16" s="346"/>
      <c r="H16" s="346"/>
      <c r="I16" s="346"/>
      <c r="J16" s="346"/>
      <c r="K16" s="346"/>
      <c r="L16" s="346"/>
      <c r="M16" s="67"/>
      <c r="N16" s="105"/>
    </row>
    <row r="17" spans="1:13" s="2" customFormat="1" ht="30" customHeight="1" x14ac:dyDescent="0.25">
      <c r="A17" s="55"/>
      <c r="B17" s="85" t="s">
        <v>107</v>
      </c>
      <c r="C17" s="86"/>
      <c r="D17" s="23" t="s">
        <v>61</v>
      </c>
      <c r="E17" s="23" t="s">
        <v>61</v>
      </c>
      <c r="F17" s="23" t="s">
        <v>80</v>
      </c>
      <c r="G17" s="103">
        <f>3/3</f>
        <v>1</v>
      </c>
      <c r="H17" s="75">
        <v>13831085.24</v>
      </c>
      <c r="I17" s="23">
        <v>13831085.24</v>
      </c>
      <c r="J17" s="74">
        <f>I17/H17</f>
        <v>1</v>
      </c>
      <c r="K17" s="303">
        <f>G17/J17</f>
        <v>1</v>
      </c>
      <c r="L17" s="36" t="s">
        <v>12</v>
      </c>
      <c r="M17" s="23"/>
    </row>
    <row r="18" spans="1:13" s="114" customFormat="1" ht="18.75" customHeight="1" x14ac:dyDescent="0.25">
      <c r="A18" s="48" t="s">
        <v>108</v>
      </c>
      <c r="B18" s="353" t="s">
        <v>175</v>
      </c>
      <c r="C18" s="354"/>
      <c r="D18" s="354"/>
      <c r="E18" s="354"/>
      <c r="F18" s="355"/>
      <c r="G18" s="355"/>
      <c r="H18" s="355"/>
      <c r="I18" s="355"/>
      <c r="J18" s="355"/>
      <c r="K18" s="355"/>
      <c r="L18" s="355"/>
      <c r="M18" s="356"/>
    </row>
    <row r="19" spans="1:13" s="2" customFormat="1" ht="38.25" customHeight="1" x14ac:dyDescent="0.25">
      <c r="A19" s="170" t="s">
        <v>110</v>
      </c>
      <c r="B19" s="171" t="s">
        <v>176</v>
      </c>
      <c r="C19" s="96" t="s">
        <v>164</v>
      </c>
      <c r="D19" s="96">
        <v>589</v>
      </c>
      <c r="E19" s="96">
        <v>582</v>
      </c>
      <c r="F19" s="103">
        <f t="shared" ref="F19:F25" si="0">E19/D19*100</f>
        <v>98.811544991511042</v>
      </c>
      <c r="G19" s="340" t="s">
        <v>61</v>
      </c>
      <c r="H19" s="340" t="s">
        <v>61</v>
      </c>
      <c r="I19" s="340" t="s">
        <v>61</v>
      </c>
      <c r="J19" s="340" t="s">
        <v>61</v>
      </c>
      <c r="K19" s="340" t="s">
        <v>61</v>
      </c>
      <c r="L19" s="340" t="s">
        <v>61</v>
      </c>
      <c r="M19" s="62"/>
    </row>
    <row r="20" spans="1:13" s="2" customFormat="1" ht="57.75" customHeight="1" x14ac:dyDescent="0.25">
      <c r="A20" s="170" t="s">
        <v>112</v>
      </c>
      <c r="B20" s="171" t="s">
        <v>177</v>
      </c>
      <c r="C20" s="96" t="s">
        <v>164</v>
      </c>
      <c r="D20" s="113">
        <v>60</v>
      </c>
      <c r="E20" s="113">
        <v>70</v>
      </c>
      <c r="F20" s="103">
        <f t="shared" si="0"/>
        <v>116.66666666666667</v>
      </c>
      <c r="G20" s="341"/>
      <c r="H20" s="341"/>
      <c r="I20" s="341"/>
      <c r="J20" s="341"/>
      <c r="K20" s="341"/>
      <c r="L20" s="341"/>
      <c r="M20" s="62"/>
    </row>
    <row r="21" spans="1:13" s="2" customFormat="1" ht="54.75" customHeight="1" x14ac:dyDescent="0.25">
      <c r="A21" s="170" t="s">
        <v>114</v>
      </c>
      <c r="B21" s="171" t="s">
        <v>178</v>
      </c>
      <c r="C21" s="96" t="s">
        <v>164</v>
      </c>
      <c r="D21" s="113">
        <v>10</v>
      </c>
      <c r="E21" s="113">
        <v>11</v>
      </c>
      <c r="F21" s="103">
        <f t="shared" si="0"/>
        <v>110.00000000000001</v>
      </c>
      <c r="G21" s="341"/>
      <c r="H21" s="341"/>
      <c r="I21" s="341"/>
      <c r="J21" s="341"/>
      <c r="K21" s="341"/>
      <c r="L21" s="341"/>
      <c r="M21" s="62"/>
    </row>
    <row r="22" spans="1:13" s="2" customFormat="1" ht="33.75" customHeight="1" x14ac:dyDescent="0.25">
      <c r="A22" s="170" t="s">
        <v>116</v>
      </c>
      <c r="B22" s="171" t="s">
        <v>179</v>
      </c>
      <c r="C22" s="113" t="s">
        <v>170</v>
      </c>
      <c r="D22" s="113">
        <v>23</v>
      </c>
      <c r="E22" s="113">
        <v>23</v>
      </c>
      <c r="F22" s="103">
        <f t="shared" si="0"/>
        <v>100</v>
      </c>
      <c r="G22" s="341"/>
      <c r="H22" s="341"/>
      <c r="I22" s="341"/>
      <c r="J22" s="341"/>
      <c r="K22" s="341"/>
      <c r="L22" s="341"/>
      <c r="M22" s="62"/>
    </row>
    <row r="23" spans="1:13" s="2" customFormat="1" ht="33.75" customHeight="1" x14ac:dyDescent="0.25">
      <c r="A23" s="170" t="s">
        <v>180</v>
      </c>
      <c r="B23" s="171" t="s">
        <v>181</v>
      </c>
      <c r="C23" s="113" t="s">
        <v>63</v>
      </c>
      <c r="D23" s="113">
        <v>9</v>
      </c>
      <c r="E23" s="113">
        <v>8.5</v>
      </c>
      <c r="F23" s="103">
        <f t="shared" si="0"/>
        <v>94.444444444444443</v>
      </c>
      <c r="G23" s="341"/>
      <c r="H23" s="341"/>
      <c r="I23" s="341"/>
      <c r="J23" s="341"/>
      <c r="K23" s="341"/>
      <c r="L23" s="341"/>
      <c r="M23" s="62"/>
    </row>
    <row r="24" spans="1:13" s="2" customFormat="1" ht="24" customHeight="1" x14ac:dyDescent="0.25">
      <c r="A24" s="170" t="s">
        <v>182</v>
      </c>
      <c r="B24" s="171" t="s">
        <v>183</v>
      </c>
      <c r="C24" s="113" t="s">
        <v>164</v>
      </c>
      <c r="D24" s="113">
        <v>12500</v>
      </c>
      <c r="E24" s="113">
        <v>12752</v>
      </c>
      <c r="F24" s="103">
        <f t="shared" si="0"/>
        <v>102.01599999999999</v>
      </c>
      <c r="G24" s="341"/>
      <c r="H24" s="341"/>
      <c r="I24" s="341"/>
      <c r="J24" s="341"/>
      <c r="K24" s="341"/>
      <c r="L24" s="341"/>
      <c r="M24" s="62"/>
    </row>
    <row r="25" spans="1:13" s="2" customFormat="1" ht="90.95" customHeight="1" x14ac:dyDescent="0.25">
      <c r="A25" s="170" t="s">
        <v>184</v>
      </c>
      <c r="B25" s="171" t="s">
        <v>185</v>
      </c>
      <c r="C25" s="113" t="s">
        <v>170</v>
      </c>
      <c r="D25" s="113">
        <v>1</v>
      </c>
      <c r="E25" s="113">
        <v>1</v>
      </c>
      <c r="F25" s="103">
        <f t="shared" si="0"/>
        <v>100</v>
      </c>
      <c r="G25" s="342"/>
      <c r="H25" s="342"/>
      <c r="I25" s="342"/>
      <c r="J25" s="342"/>
      <c r="K25" s="342"/>
      <c r="L25" s="342"/>
      <c r="M25" s="62"/>
    </row>
    <row r="26" spans="1:13" s="115" customFormat="1" ht="30" customHeight="1" x14ac:dyDescent="0.25">
      <c r="A26" s="140"/>
      <c r="B26" s="141" t="s">
        <v>118</v>
      </c>
      <c r="C26" s="142"/>
      <c r="D26" s="23" t="s">
        <v>61</v>
      </c>
      <c r="E26" s="23" t="s">
        <v>61</v>
      </c>
      <c r="F26" s="172" t="s">
        <v>80</v>
      </c>
      <c r="G26" s="75">
        <f>6/7</f>
        <v>0.8571428571428571</v>
      </c>
      <c r="H26" s="75">
        <v>29594505.039999999</v>
      </c>
      <c r="I26" s="23">
        <v>29594505.039999999</v>
      </c>
      <c r="J26" s="74">
        <f>I26/H26</f>
        <v>1</v>
      </c>
      <c r="K26" s="87">
        <f>G26/J26</f>
        <v>0.8571428571428571</v>
      </c>
      <c r="L26" s="36" t="s">
        <v>12</v>
      </c>
      <c r="M26" s="23"/>
    </row>
    <row r="27" spans="1:13" s="114" customFormat="1" ht="16.5" customHeight="1" x14ac:dyDescent="0.25">
      <c r="A27" s="48" t="s">
        <v>119</v>
      </c>
      <c r="B27" s="353" t="s">
        <v>186</v>
      </c>
      <c r="C27" s="354"/>
      <c r="D27" s="354"/>
      <c r="E27" s="354"/>
      <c r="F27" s="355"/>
      <c r="G27" s="355"/>
      <c r="H27" s="355"/>
      <c r="I27" s="355"/>
      <c r="J27" s="355"/>
      <c r="K27" s="355"/>
      <c r="L27" s="355"/>
      <c r="M27" s="356"/>
    </row>
    <row r="28" spans="1:13" s="114" customFormat="1" ht="30.95" customHeight="1" x14ac:dyDescent="0.25">
      <c r="A28" s="189" t="s">
        <v>121</v>
      </c>
      <c r="B28" s="165" t="s">
        <v>187</v>
      </c>
      <c r="C28" s="102" t="s">
        <v>188</v>
      </c>
      <c r="D28" s="96">
        <v>17678</v>
      </c>
      <c r="E28" s="96">
        <v>17255.37</v>
      </c>
      <c r="F28" s="190">
        <f>E28/D28*100</f>
        <v>97.609288381038567</v>
      </c>
      <c r="G28" s="357" t="s">
        <v>61</v>
      </c>
      <c r="H28" s="357" t="s">
        <v>61</v>
      </c>
      <c r="I28" s="357" t="s">
        <v>61</v>
      </c>
      <c r="J28" s="357" t="s">
        <v>61</v>
      </c>
      <c r="K28" s="357" t="s">
        <v>61</v>
      </c>
      <c r="L28" s="357" t="s">
        <v>61</v>
      </c>
      <c r="M28" s="151"/>
    </row>
    <row r="29" spans="1:13" s="1" customFormat="1" ht="37.5" customHeight="1" x14ac:dyDescent="0.25">
      <c r="A29" s="189" t="s">
        <v>123</v>
      </c>
      <c r="B29" s="165" t="s">
        <v>189</v>
      </c>
      <c r="C29" s="102" t="s">
        <v>188</v>
      </c>
      <c r="D29" s="96">
        <v>17231</v>
      </c>
      <c r="E29" s="96">
        <v>16299.2</v>
      </c>
      <c r="F29" s="190">
        <f>E29/D29*100</f>
        <v>94.592304567349544</v>
      </c>
      <c r="G29" s="357"/>
      <c r="H29" s="357"/>
      <c r="I29" s="357"/>
      <c r="J29" s="357"/>
      <c r="K29" s="357"/>
      <c r="L29" s="357"/>
      <c r="M29" s="194"/>
    </row>
    <row r="30" spans="1:13" s="1" customFormat="1" ht="51.75" customHeight="1" x14ac:dyDescent="0.25">
      <c r="A30" s="189" t="s">
        <v>125</v>
      </c>
      <c r="B30" s="165" t="s">
        <v>190</v>
      </c>
      <c r="C30" s="102" t="s">
        <v>188</v>
      </c>
      <c r="D30" s="96">
        <v>7801</v>
      </c>
      <c r="E30" s="96">
        <v>8341</v>
      </c>
      <c r="F30" s="190">
        <f t="shared" ref="F30:F36" si="1">E30/D30*100</f>
        <v>106.92218946288938</v>
      </c>
      <c r="G30" s="357"/>
      <c r="H30" s="357"/>
      <c r="I30" s="357"/>
      <c r="J30" s="357"/>
      <c r="K30" s="357"/>
      <c r="L30" s="357"/>
      <c r="M30" s="194"/>
    </row>
    <row r="31" spans="1:13" s="1" customFormat="1" ht="51.75" customHeight="1" x14ac:dyDescent="0.25">
      <c r="A31" s="189" t="s">
        <v>191</v>
      </c>
      <c r="B31" s="165" t="s">
        <v>192</v>
      </c>
      <c r="C31" s="102" t="s">
        <v>188</v>
      </c>
      <c r="D31" s="96">
        <v>5844</v>
      </c>
      <c r="E31" s="96">
        <v>6519.95</v>
      </c>
      <c r="F31" s="190">
        <f t="shared" si="1"/>
        <v>111.56656399726215</v>
      </c>
      <c r="G31" s="357"/>
      <c r="H31" s="357"/>
      <c r="I31" s="357"/>
      <c r="J31" s="357"/>
      <c r="K31" s="357"/>
      <c r="L31" s="357"/>
      <c r="M31" s="194"/>
    </row>
    <row r="32" spans="1:13" s="1" customFormat="1" ht="48.75" customHeight="1" x14ac:dyDescent="0.25">
      <c r="A32" s="189" t="s">
        <v>193</v>
      </c>
      <c r="B32" s="165" t="s">
        <v>194</v>
      </c>
      <c r="C32" s="102" t="s">
        <v>188</v>
      </c>
      <c r="D32" s="96">
        <v>9811</v>
      </c>
      <c r="E32" s="96">
        <v>10673.38</v>
      </c>
      <c r="F32" s="190">
        <f t="shared" si="1"/>
        <v>108.7899296707777</v>
      </c>
      <c r="G32" s="357"/>
      <c r="H32" s="357"/>
      <c r="I32" s="357"/>
      <c r="J32" s="357"/>
      <c r="K32" s="357"/>
      <c r="L32" s="357"/>
      <c r="M32" s="194"/>
    </row>
    <row r="33" spans="1:13" s="1" customFormat="1" ht="38.25" customHeight="1" x14ac:dyDescent="0.25">
      <c r="A33" s="189" t="s">
        <v>195</v>
      </c>
      <c r="B33" s="165" t="s">
        <v>196</v>
      </c>
      <c r="C33" s="102" t="s">
        <v>188</v>
      </c>
      <c r="D33" s="96">
        <v>40833</v>
      </c>
      <c r="E33" s="96">
        <v>39673.699999999997</v>
      </c>
      <c r="F33" s="190">
        <f t="shared" si="1"/>
        <v>97.160874782651291</v>
      </c>
      <c r="G33" s="357"/>
      <c r="H33" s="357"/>
      <c r="I33" s="357"/>
      <c r="J33" s="357"/>
      <c r="K33" s="357"/>
      <c r="L33" s="357"/>
      <c r="M33" s="194"/>
    </row>
    <row r="34" spans="1:13" s="1" customFormat="1" ht="49.5" customHeight="1" x14ac:dyDescent="0.25">
      <c r="A34" s="189" t="s">
        <v>197</v>
      </c>
      <c r="B34" s="165" t="s">
        <v>198</v>
      </c>
      <c r="C34" s="102" t="s">
        <v>188</v>
      </c>
      <c r="D34" s="96">
        <v>20870</v>
      </c>
      <c r="E34" s="96">
        <v>23868.3</v>
      </c>
      <c r="F34" s="190">
        <f t="shared" si="1"/>
        <v>114.36655486344034</v>
      </c>
      <c r="G34" s="357"/>
      <c r="H34" s="357"/>
      <c r="I34" s="357"/>
      <c r="J34" s="357"/>
      <c r="K34" s="357"/>
      <c r="L34" s="357"/>
      <c r="M34" s="194"/>
    </row>
    <row r="35" spans="1:13" s="1" customFormat="1" ht="47.25" customHeight="1" x14ac:dyDescent="0.25">
      <c r="A35" s="189" t="s">
        <v>199</v>
      </c>
      <c r="B35" s="165" t="s">
        <v>200</v>
      </c>
      <c r="C35" s="102" t="s">
        <v>170</v>
      </c>
      <c r="D35" s="96">
        <v>5</v>
      </c>
      <c r="E35" s="96">
        <v>4</v>
      </c>
      <c r="F35" s="190">
        <f t="shared" si="1"/>
        <v>80</v>
      </c>
      <c r="G35" s="357"/>
      <c r="H35" s="357"/>
      <c r="I35" s="357"/>
      <c r="J35" s="357"/>
      <c r="K35" s="357"/>
      <c r="L35" s="357"/>
      <c r="M35" s="194"/>
    </row>
    <row r="36" spans="1:13" s="1" customFormat="1" ht="47.25" customHeight="1" x14ac:dyDescent="0.25">
      <c r="A36" s="189" t="s">
        <v>201</v>
      </c>
      <c r="B36" s="165" t="s">
        <v>202</v>
      </c>
      <c r="C36" s="102" t="s">
        <v>151</v>
      </c>
      <c r="D36" s="96">
        <v>6900</v>
      </c>
      <c r="E36" s="96">
        <v>6916</v>
      </c>
      <c r="F36" s="190">
        <f t="shared" si="1"/>
        <v>100.23188405797102</v>
      </c>
      <c r="G36" s="357"/>
      <c r="H36" s="357"/>
      <c r="I36" s="357"/>
      <c r="J36" s="357"/>
      <c r="K36" s="357"/>
      <c r="L36" s="357"/>
      <c r="M36" s="194"/>
    </row>
    <row r="37" spans="1:13" s="163" customFormat="1" ht="32.1" customHeight="1" x14ac:dyDescent="0.25">
      <c r="A37" s="175"/>
      <c r="B37" s="141" t="s">
        <v>127</v>
      </c>
      <c r="C37" s="176"/>
      <c r="D37" s="23" t="s">
        <v>61</v>
      </c>
      <c r="E37" s="23" t="s">
        <v>61</v>
      </c>
      <c r="F37" s="172" t="s">
        <v>80</v>
      </c>
      <c r="G37" s="75">
        <f>8/9</f>
        <v>0.88888888888888884</v>
      </c>
      <c r="H37" s="23">
        <v>63531195.25</v>
      </c>
      <c r="I37" s="23">
        <v>56784143.859999999</v>
      </c>
      <c r="J37" s="74">
        <f>I37/H37</f>
        <v>0.89379939471546455</v>
      </c>
      <c r="K37" s="74">
        <f>G37/J37</f>
        <v>0.99450603138063332</v>
      </c>
      <c r="L37" s="36" t="s">
        <v>12</v>
      </c>
      <c r="M37" s="23"/>
    </row>
    <row r="38" spans="1:13" s="163" customFormat="1" ht="20.25" customHeight="1" x14ac:dyDescent="0.25">
      <c r="A38" s="140" t="s">
        <v>128</v>
      </c>
      <c r="B38" s="353" t="s">
        <v>203</v>
      </c>
      <c r="C38" s="354"/>
      <c r="D38" s="354"/>
      <c r="E38" s="354"/>
      <c r="F38" s="355"/>
      <c r="G38" s="355"/>
      <c r="H38" s="355"/>
      <c r="I38" s="355"/>
      <c r="J38" s="355"/>
      <c r="K38" s="355"/>
      <c r="L38" s="355"/>
      <c r="M38" s="356"/>
    </row>
    <row r="39" spans="1:13" s="163" customFormat="1" ht="45" customHeight="1" x14ac:dyDescent="0.25">
      <c r="A39" s="189" t="s">
        <v>130</v>
      </c>
      <c r="B39" s="165" t="s">
        <v>204</v>
      </c>
      <c r="C39" s="104" t="s">
        <v>63</v>
      </c>
      <c r="D39" s="96">
        <v>0</v>
      </c>
      <c r="E39" s="96">
        <v>0</v>
      </c>
      <c r="F39" s="103">
        <v>100</v>
      </c>
      <c r="G39" s="340" t="s">
        <v>61</v>
      </c>
      <c r="H39" s="340" t="s">
        <v>61</v>
      </c>
      <c r="I39" s="340" t="s">
        <v>61</v>
      </c>
      <c r="J39" s="340" t="s">
        <v>61</v>
      </c>
      <c r="K39" s="340" t="s">
        <v>61</v>
      </c>
      <c r="L39" s="340" t="s">
        <v>61</v>
      </c>
      <c r="M39" s="67"/>
    </row>
    <row r="40" spans="1:13" s="163" customFormat="1" ht="45" customHeight="1" x14ac:dyDescent="0.25">
      <c r="A40" s="189" t="s">
        <v>132</v>
      </c>
      <c r="B40" s="165" t="s">
        <v>205</v>
      </c>
      <c r="C40" s="104" t="s">
        <v>168</v>
      </c>
      <c r="D40" s="96">
        <v>32</v>
      </c>
      <c r="E40" s="96">
        <v>32</v>
      </c>
      <c r="F40" s="103">
        <f t="shared" ref="F40:F41" si="2">E40/D40*100</f>
        <v>100</v>
      </c>
      <c r="G40" s="341"/>
      <c r="H40" s="341"/>
      <c r="I40" s="341"/>
      <c r="J40" s="341"/>
      <c r="K40" s="341"/>
      <c r="L40" s="341"/>
      <c r="M40" s="67"/>
    </row>
    <row r="41" spans="1:13" s="163" customFormat="1" ht="45" customHeight="1" x14ac:dyDescent="0.25">
      <c r="A41" s="189" t="s">
        <v>134</v>
      </c>
      <c r="B41" s="165" t="s">
        <v>206</v>
      </c>
      <c r="C41" s="104" t="s">
        <v>164</v>
      </c>
      <c r="D41" s="96">
        <v>78100</v>
      </c>
      <c r="E41" s="96">
        <v>78100</v>
      </c>
      <c r="F41" s="103">
        <f t="shared" si="2"/>
        <v>100</v>
      </c>
      <c r="G41" s="342"/>
      <c r="H41" s="342"/>
      <c r="I41" s="342"/>
      <c r="J41" s="342"/>
      <c r="K41" s="342"/>
      <c r="L41" s="342"/>
      <c r="M41" s="67"/>
    </row>
    <row r="42" spans="1:13" s="163" customFormat="1" ht="45" customHeight="1" x14ac:dyDescent="0.25">
      <c r="A42" s="175"/>
      <c r="B42" s="141" t="s">
        <v>139</v>
      </c>
      <c r="C42" s="176"/>
      <c r="D42" s="23" t="s">
        <v>61</v>
      </c>
      <c r="E42" s="23" t="s">
        <v>61</v>
      </c>
      <c r="F42" s="172" t="s">
        <v>80</v>
      </c>
      <c r="G42" s="152">
        <f>3/3</f>
        <v>1</v>
      </c>
      <c r="H42" s="23">
        <v>5470733.2000000002</v>
      </c>
      <c r="I42" s="23">
        <v>5470733.2000000002</v>
      </c>
      <c r="J42" s="152">
        <f>I42/H42</f>
        <v>1</v>
      </c>
      <c r="K42" s="23">
        <f>G42/J42</f>
        <v>1</v>
      </c>
      <c r="L42" s="36" t="s">
        <v>12</v>
      </c>
      <c r="M42" s="23"/>
    </row>
    <row r="43" spans="1:13" s="163" customFormat="1" ht="21" customHeight="1" x14ac:dyDescent="0.25">
      <c r="A43" s="140" t="s">
        <v>207</v>
      </c>
      <c r="B43" s="353" t="s">
        <v>208</v>
      </c>
      <c r="C43" s="354"/>
      <c r="D43" s="354"/>
      <c r="E43" s="354"/>
      <c r="F43" s="355"/>
      <c r="G43" s="355"/>
      <c r="H43" s="355"/>
      <c r="I43" s="355"/>
      <c r="J43" s="355"/>
      <c r="K43" s="355"/>
      <c r="L43" s="355"/>
      <c r="M43" s="356"/>
    </row>
    <row r="44" spans="1:13" s="163" customFormat="1" ht="45" customHeight="1" x14ac:dyDescent="0.25">
      <c r="A44" s="189" t="s">
        <v>209</v>
      </c>
      <c r="B44" s="165" t="s">
        <v>210</v>
      </c>
      <c r="C44" s="104" t="s">
        <v>211</v>
      </c>
      <c r="D44" s="96">
        <v>1</v>
      </c>
      <c r="E44" s="96">
        <v>1</v>
      </c>
      <c r="F44" s="23">
        <f t="shared" ref="F44:F49" si="3">E44/D44*100</f>
        <v>100</v>
      </c>
      <c r="G44" s="345" t="s">
        <v>61</v>
      </c>
      <c r="H44" s="345" t="s">
        <v>61</v>
      </c>
      <c r="I44" s="345" t="s">
        <v>61</v>
      </c>
      <c r="J44" s="345" t="s">
        <v>61</v>
      </c>
      <c r="K44" s="345" t="s">
        <v>61</v>
      </c>
      <c r="L44" s="345" t="s">
        <v>61</v>
      </c>
      <c r="M44" s="67"/>
    </row>
    <row r="45" spans="1:13" s="163" customFormat="1" ht="30" customHeight="1" x14ac:dyDescent="0.25">
      <c r="A45" s="189" t="s">
        <v>212</v>
      </c>
      <c r="B45" s="165" t="s">
        <v>213</v>
      </c>
      <c r="C45" s="104" t="s">
        <v>63</v>
      </c>
      <c r="D45" s="96">
        <v>80</v>
      </c>
      <c r="E45" s="96">
        <v>80</v>
      </c>
      <c r="F45" s="23">
        <f t="shared" si="3"/>
        <v>100</v>
      </c>
      <c r="G45" s="346"/>
      <c r="H45" s="346"/>
      <c r="I45" s="346"/>
      <c r="J45" s="346"/>
      <c r="K45" s="346"/>
      <c r="L45" s="346"/>
      <c r="M45" s="67"/>
    </row>
    <row r="46" spans="1:13" s="163" customFormat="1" ht="30" customHeight="1" x14ac:dyDescent="0.25">
      <c r="A46" s="189" t="s">
        <v>214</v>
      </c>
      <c r="B46" s="165" t="s">
        <v>215</v>
      </c>
      <c r="C46" s="104" t="s">
        <v>166</v>
      </c>
      <c r="D46" s="96">
        <v>67600</v>
      </c>
      <c r="E46" s="96">
        <v>67600</v>
      </c>
      <c r="F46" s="23">
        <f t="shared" si="3"/>
        <v>100</v>
      </c>
      <c r="G46" s="346"/>
      <c r="H46" s="346"/>
      <c r="I46" s="346"/>
      <c r="J46" s="346"/>
      <c r="K46" s="346"/>
      <c r="L46" s="346"/>
      <c r="M46" s="67"/>
    </row>
    <row r="47" spans="1:13" s="163" customFormat="1" ht="107.1" customHeight="1" x14ac:dyDescent="0.25">
      <c r="A47" s="189" t="s">
        <v>216</v>
      </c>
      <c r="B47" s="165" t="s">
        <v>217</v>
      </c>
      <c r="C47" s="104" t="s">
        <v>218</v>
      </c>
      <c r="D47" s="96">
        <v>1400</v>
      </c>
      <c r="E47" s="96">
        <v>1400</v>
      </c>
      <c r="F47" s="23">
        <f t="shared" si="3"/>
        <v>100</v>
      </c>
      <c r="G47" s="346"/>
      <c r="H47" s="346"/>
      <c r="I47" s="346"/>
      <c r="J47" s="346"/>
      <c r="K47" s="346"/>
      <c r="L47" s="346"/>
      <c r="M47" s="67"/>
    </row>
    <row r="48" spans="1:13" s="163" customFormat="1" ht="33" customHeight="1" x14ac:dyDescent="0.25">
      <c r="A48" s="189" t="s">
        <v>219</v>
      </c>
      <c r="B48" s="106" t="s">
        <v>220</v>
      </c>
      <c r="C48" s="191" t="s">
        <v>168</v>
      </c>
      <c r="D48" s="96">
        <v>67220</v>
      </c>
      <c r="E48" s="96">
        <v>85230</v>
      </c>
      <c r="F48" s="75">
        <f t="shared" si="3"/>
        <v>126.79262124367747</v>
      </c>
      <c r="G48" s="346"/>
      <c r="H48" s="346"/>
      <c r="I48" s="346"/>
      <c r="J48" s="346"/>
      <c r="K48" s="346"/>
      <c r="L48" s="346"/>
      <c r="M48" s="67"/>
    </row>
    <row r="49" spans="1:13" s="163" customFormat="1" ht="153" customHeight="1" x14ac:dyDescent="0.25">
      <c r="A49" s="189" t="s">
        <v>221</v>
      </c>
      <c r="B49" s="165" t="s">
        <v>222</v>
      </c>
      <c r="C49" s="104" t="s">
        <v>164</v>
      </c>
      <c r="D49" s="96">
        <v>13</v>
      </c>
      <c r="E49" s="96">
        <v>13</v>
      </c>
      <c r="F49" s="23">
        <f t="shared" si="3"/>
        <v>100</v>
      </c>
      <c r="G49" s="346"/>
      <c r="H49" s="346"/>
      <c r="I49" s="346"/>
      <c r="J49" s="346"/>
      <c r="K49" s="346"/>
      <c r="L49" s="346"/>
      <c r="M49" s="67"/>
    </row>
    <row r="50" spans="1:13" s="163" customFormat="1" ht="29.1" customHeight="1" x14ac:dyDescent="0.25">
      <c r="A50" s="175"/>
      <c r="B50" s="141" t="s">
        <v>223</v>
      </c>
      <c r="C50" s="176"/>
      <c r="D50" s="23" t="s">
        <v>61</v>
      </c>
      <c r="E50" s="23" t="s">
        <v>61</v>
      </c>
      <c r="F50" s="172" t="s">
        <v>80</v>
      </c>
      <c r="G50" s="152">
        <f>6/6</f>
        <v>1</v>
      </c>
      <c r="H50" s="23">
        <v>21280172.280000001</v>
      </c>
      <c r="I50" s="23">
        <v>21280162.280000001</v>
      </c>
      <c r="J50" s="74">
        <f>I50/H50</f>
        <v>0.99999953007899234</v>
      </c>
      <c r="K50" s="152">
        <f>G50/J50</f>
        <v>1.0000004699212286</v>
      </c>
      <c r="L50" s="36" t="s">
        <v>12</v>
      </c>
      <c r="M50" s="23"/>
    </row>
    <row r="51" spans="1:13" ht="15" customHeight="1" x14ac:dyDescent="0.25">
      <c r="A51" s="57"/>
      <c r="B51" s="6"/>
      <c r="C51" s="10"/>
      <c r="D51" s="6" t="s">
        <v>61</v>
      </c>
      <c r="E51" s="6" t="s">
        <v>61</v>
      </c>
      <c r="F51" s="6" t="s">
        <v>61</v>
      </c>
      <c r="G51" s="58" t="s">
        <v>80</v>
      </c>
      <c r="H51" s="10"/>
      <c r="I51" s="10"/>
      <c r="J51" s="72" t="s">
        <v>140</v>
      </c>
      <c r="K51" s="72" t="s">
        <v>141</v>
      </c>
      <c r="L51" s="5"/>
      <c r="M51" s="30"/>
    </row>
    <row r="52" spans="1:13" s="116" customFormat="1" ht="91.5" customHeight="1" x14ac:dyDescent="0.25">
      <c r="A52" s="144"/>
      <c r="B52" s="145" t="s">
        <v>142</v>
      </c>
      <c r="C52" s="146"/>
      <c r="D52" s="121" t="s">
        <v>61</v>
      </c>
      <c r="E52" s="121" t="s">
        <v>61</v>
      </c>
      <c r="F52" s="37" t="s">
        <v>143</v>
      </c>
      <c r="G52" s="73">
        <f>(G11+G17+G26+G37+G42+G50)/6</f>
        <v>0.91600529100529104</v>
      </c>
      <c r="H52" s="129">
        <f>H11+H17+H26+H37+H42+H50</f>
        <v>144412862.09</v>
      </c>
      <c r="I52" s="129">
        <f>I11+I17+I26+I37+I42+I50</f>
        <v>137665800.69999999</v>
      </c>
      <c r="J52" s="195">
        <f>I52/H52</f>
        <v>0.9532793596612249</v>
      </c>
      <c r="K52" s="129">
        <f>G52/J52</f>
        <v>0.96089911285902563</v>
      </c>
      <c r="L52" s="36" t="s">
        <v>12</v>
      </c>
      <c r="M52" s="283" t="s">
        <v>390</v>
      </c>
    </row>
    <row r="53" spans="1:13" x14ac:dyDescent="0.25">
      <c r="G53" s="26"/>
    </row>
  </sheetData>
  <mergeCells count="44">
    <mergeCell ref="K28:K36"/>
    <mergeCell ref="K39:K41"/>
    <mergeCell ref="K44:K49"/>
    <mergeCell ref="L7:L10"/>
    <mergeCell ref="L14:L16"/>
    <mergeCell ref="L19:L25"/>
    <mergeCell ref="L28:L36"/>
    <mergeCell ref="L39:L41"/>
    <mergeCell ref="L44:L49"/>
    <mergeCell ref="K7:K10"/>
    <mergeCell ref="K14:K16"/>
    <mergeCell ref="K19:K25"/>
    <mergeCell ref="I44:I49"/>
    <mergeCell ref="J7:J10"/>
    <mergeCell ref="J14:J16"/>
    <mergeCell ref="J19:J25"/>
    <mergeCell ref="J28:J36"/>
    <mergeCell ref="J39:J41"/>
    <mergeCell ref="J44:J49"/>
    <mergeCell ref="I14:I16"/>
    <mergeCell ref="I19:I25"/>
    <mergeCell ref="I28:I36"/>
    <mergeCell ref="I39:I41"/>
    <mergeCell ref="G44:G49"/>
    <mergeCell ref="H7:H10"/>
    <mergeCell ref="H14:H16"/>
    <mergeCell ref="H19:H25"/>
    <mergeCell ref="H28:H36"/>
    <mergeCell ref="H39:H41"/>
    <mergeCell ref="H44:H49"/>
    <mergeCell ref="B27:M27"/>
    <mergeCell ref="B38:M38"/>
    <mergeCell ref="B43:M43"/>
    <mergeCell ref="G7:G10"/>
    <mergeCell ref="G14:G16"/>
    <mergeCell ref="G19:G25"/>
    <mergeCell ref="G28:G36"/>
    <mergeCell ref="G39:G41"/>
    <mergeCell ref="I7:I10"/>
    <mergeCell ref="B1:L1"/>
    <mergeCell ref="B4:M4"/>
    <mergeCell ref="B5:M5"/>
    <mergeCell ref="B12:L12"/>
    <mergeCell ref="B18:M18"/>
  </mergeCells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N21"/>
  <sheetViews>
    <sheetView topLeftCell="A19" workbookViewId="0">
      <selection activeCell="B4" sqref="B4:M4"/>
    </sheetView>
  </sheetViews>
  <sheetFormatPr defaultColWidth="35.85546875" defaultRowHeight="15.75" x14ac:dyDescent="0.25"/>
  <cols>
    <col min="1" max="1" width="6.5703125" style="3" customWidth="1"/>
    <col min="2" max="2" width="30" style="180" customWidth="1"/>
    <col min="3" max="3" width="6.57031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32.28515625" customWidth="1"/>
  </cols>
  <sheetData>
    <row r="1" spans="1:14" ht="36" customHeight="1" x14ac:dyDescent="0.25">
      <c r="B1" s="352" t="s">
        <v>224</v>
      </c>
      <c r="C1" s="352"/>
      <c r="D1" s="352"/>
      <c r="E1" s="352"/>
      <c r="F1" s="352"/>
      <c r="G1" s="352"/>
      <c r="H1" s="352"/>
      <c r="I1" s="352"/>
      <c r="J1" s="352"/>
      <c r="K1" s="352"/>
      <c r="L1" s="352"/>
    </row>
    <row r="2" spans="1:14" ht="129" customHeight="1" x14ac:dyDescent="0.25">
      <c r="A2" s="5" t="s">
        <v>42</v>
      </c>
      <c r="B2" s="181" t="s">
        <v>43</v>
      </c>
      <c r="C2" s="5" t="s">
        <v>44</v>
      </c>
      <c r="D2" s="7" t="s">
        <v>45</v>
      </c>
      <c r="E2" s="28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154" t="s">
        <v>53</v>
      </c>
      <c r="M2" s="29" t="s">
        <v>54</v>
      </c>
    </row>
    <row r="3" spans="1:14" x14ac:dyDescent="0.25">
      <c r="A3" s="8">
        <v>1</v>
      </c>
      <c r="B3" s="182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32" t="s">
        <v>225</v>
      </c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4"/>
    </row>
    <row r="5" spans="1:14" x14ac:dyDescent="0.25">
      <c r="A5" s="42" t="s">
        <v>56</v>
      </c>
      <c r="B5" s="332" t="s">
        <v>226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4"/>
    </row>
    <row r="6" spans="1:14" x14ac:dyDescent="0.25">
      <c r="A6" s="5" t="s">
        <v>58</v>
      </c>
      <c r="B6" s="183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135" customHeight="1" x14ac:dyDescent="0.25">
      <c r="A7" s="12" t="s">
        <v>58</v>
      </c>
      <c r="B7" s="100" t="s">
        <v>227</v>
      </c>
      <c r="C7" s="8" t="s">
        <v>228</v>
      </c>
      <c r="D7" s="38">
        <v>28</v>
      </c>
      <c r="E7" s="38">
        <v>28</v>
      </c>
      <c r="F7" s="15">
        <f>E7/D7*100</f>
        <v>100</v>
      </c>
      <c r="G7" s="345" t="s">
        <v>61</v>
      </c>
      <c r="H7" s="345" t="s">
        <v>61</v>
      </c>
      <c r="I7" s="345" t="s">
        <v>61</v>
      </c>
      <c r="J7" s="345" t="s">
        <v>61</v>
      </c>
      <c r="K7" s="345" t="s">
        <v>61</v>
      </c>
      <c r="L7" s="345" t="s">
        <v>61</v>
      </c>
      <c r="M7" s="359"/>
    </row>
    <row r="8" spans="1:14" s="1" customFormat="1" ht="63.95" customHeight="1" x14ac:dyDescent="0.25">
      <c r="A8" s="12" t="s">
        <v>64</v>
      </c>
      <c r="B8" s="100" t="s">
        <v>229</v>
      </c>
      <c r="C8" s="8" t="s">
        <v>228</v>
      </c>
      <c r="D8" s="38">
        <v>12</v>
      </c>
      <c r="E8" s="38">
        <v>12</v>
      </c>
      <c r="F8" s="15">
        <f>E8/D8*100</f>
        <v>100</v>
      </c>
      <c r="G8" s="346"/>
      <c r="H8" s="346"/>
      <c r="I8" s="346"/>
      <c r="J8" s="346"/>
      <c r="K8" s="346"/>
      <c r="L8" s="346"/>
      <c r="M8" s="360"/>
    </row>
    <row r="9" spans="1:14" s="1" customFormat="1" ht="78.95" customHeight="1" x14ac:dyDescent="0.25">
      <c r="A9" s="12" t="s">
        <v>66</v>
      </c>
      <c r="B9" s="100" t="s">
        <v>230</v>
      </c>
      <c r="C9" s="8" t="s">
        <v>231</v>
      </c>
      <c r="D9" s="38">
        <v>2</v>
      </c>
      <c r="E9" s="38">
        <v>1</v>
      </c>
      <c r="F9" s="15">
        <f>E9/D9*100</f>
        <v>50</v>
      </c>
      <c r="G9" s="346"/>
      <c r="H9" s="346"/>
      <c r="I9" s="346"/>
      <c r="J9" s="346"/>
      <c r="K9" s="346"/>
      <c r="L9" s="346"/>
      <c r="M9" s="360"/>
    </row>
    <row r="10" spans="1:14" s="2" customFormat="1" ht="32.25" customHeight="1" x14ac:dyDescent="0.25">
      <c r="A10" s="47"/>
      <c r="B10" s="184" t="s">
        <v>79</v>
      </c>
      <c r="C10" s="21"/>
      <c r="D10" s="22" t="s">
        <v>61</v>
      </c>
      <c r="E10" s="22" t="s">
        <v>61</v>
      </c>
      <c r="F10" s="23" t="s">
        <v>80</v>
      </c>
      <c r="G10" s="75">
        <f>2/3</f>
        <v>0.66666666666666663</v>
      </c>
      <c r="H10" s="86">
        <v>564529.5</v>
      </c>
      <c r="I10" s="86">
        <v>500090</v>
      </c>
      <c r="J10" s="87">
        <f>I10/H10</f>
        <v>0.88585273223099947</v>
      </c>
      <c r="K10" s="87">
        <f>G10/J10</f>
        <v>0.75257053730328538</v>
      </c>
      <c r="L10" s="263" t="s">
        <v>356</v>
      </c>
      <c r="M10" s="23"/>
    </row>
    <row r="11" spans="1:14" x14ac:dyDescent="0.25">
      <c r="A11" s="185" t="s">
        <v>81</v>
      </c>
      <c r="B11" s="358" t="s">
        <v>233</v>
      </c>
      <c r="C11" s="358"/>
      <c r="D11" s="358"/>
      <c r="E11" s="358"/>
      <c r="F11" s="358"/>
      <c r="G11" s="358"/>
      <c r="H11" s="358"/>
      <c r="I11" s="358"/>
      <c r="J11" s="358"/>
      <c r="K11" s="358"/>
      <c r="L11" s="358"/>
      <c r="M11" s="30"/>
    </row>
    <row r="12" spans="1:14" x14ac:dyDescent="0.25">
      <c r="A12" s="49"/>
      <c r="B12" s="183" t="s">
        <v>59</v>
      </c>
      <c r="C12" s="162"/>
      <c r="D12" s="162"/>
      <c r="E12" s="162"/>
      <c r="F12" s="72" t="s">
        <v>83</v>
      </c>
      <c r="G12" s="9" t="s">
        <v>61</v>
      </c>
      <c r="H12" s="9" t="s">
        <v>61</v>
      </c>
      <c r="I12" s="9" t="s">
        <v>61</v>
      </c>
      <c r="J12" s="9" t="s">
        <v>61</v>
      </c>
      <c r="K12" s="9" t="s">
        <v>61</v>
      </c>
      <c r="L12" s="150"/>
      <c r="M12" s="30"/>
    </row>
    <row r="13" spans="1:14" ht="129.94999999999999" customHeight="1" x14ac:dyDescent="0.25">
      <c r="A13" s="186" t="s">
        <v>84</v>
      </c>
      <c r="B13" s="100" t="s">
        <v>234</v>
      </c>
      <c r="C13" s="8" t="s">
        <v>235</v>
      </c>
      <c r="D13" s="38">
        <v>24</v>
      </c>
      <c r="E13" s="38">
        <v>23</v>
      </c>
      <c r="F13" s="15">
        <f>E13/D13*100</f>
        <v>95.833333333333343</v>
      </c>
      <c r="G13" s="40" t="s">
        <v>61</v>
      </c>
      <c r="H13" s="40" t="s">
        <v>61</v>
      </c>
      <c r="I13" s="40" t="s">
        <v>61</v>
      </c>
      <c r="J13" s="40" t="s">
        <v>61</v>
      </c>
      <c r="K13" s="40" t="s">
        <v>61</v>
      </c>
      <c r="L13" s="40" t="s">
        <v>61</v>
      </c>
      <c r="M13" s="67"/>
      <c r="N13" s="68"/>
    </row>
    <row r="14" spans="1:14" s="2" customFormat="1" ht="18" customHeight="1" x14ac:dyDescent="0.25">
      <c r="A14" s="55"/>
      <c r="B14" s="187" t="s">
        <v>107</v>
      </c>
      <c r="C14" s="86"/>
      <c r="D14" s="23" t="s">
        <v>61</v>
      </c>
      <c r="E14" s="23" t="s">
        <v>61</v>
      </c>
      <c r="F14" s="23" t="s">
        <v>80</v>
      </c>
      <c r="G14" s="75">
        <f>1/1</f>
        <v>1</v>
      </c>
      <c r="H14" s="75">
        <v>2643405.6</v>
      </c>
      <c r="I14" s="23">
        <v>2613221.2200000002</v>
      </c>
      <c r="J14" s="74">
        <f>I14/H14</f>
        <v>0.98858125291101751</v>
      </c>
      <c r="K14" s="220">
        <f>G14/J14</f>
        <v>1.0115506409365527</v>
      </c>
      <c r="L14" s="36" t="s">
        <v>232</v>
      </c>
      <c r="M14" s="23"/>
    </row>
    <row r="15" spans="1:14" s="114" customFormat="1" ht="18.75" customHeight="1" x14ac:dyDescent="0.25">
      <c r="A15" s="48" t="s">
        <v>108</v>
      </c>
      <c r="B15" s="353" t="s">
        <v>236</v>
      </c>
      <c r="C15" s="354"/>
      <c r="D15" s="354"/>
      <c r="E15" s="354"/>
      <c r="F15" s="355"/>
      <c r="G15" s="355"/>
      <c r="H15" s="355"/>
      <c r="I15" s="355"/>
      <c r="J15" s="355"/>
      <c r="K15" s="355"/>
      <c r="L15" s="355"/>
      <c r="M15" s="356"/>
    </row>
    <row r="16" spans="1:14" s="2" customFormat="1" ht="96.75" customHeight="1" x14ac:dyDescent="0.25">
      <c r="A16" s="170" t="s">
        <v>110</v>
      </c>
      <c r="B16" s="100" t="s">
        <v>237</v>
      </c>
      <c r="C16" s="96" t="s">
        <v>231</v>
      </c>
      <c r="D16" s="96">
        <v>445</v>
      </c>
      <c r="E16" s="96">
        <v>443</v>
      </c>
      <c r="F16" s="152">
        <f>E16/D16*100</f>
        <v>99.550561797752806</v>
      </c>
      <c r="G16" s="340" t="s">
        <v>61</v>
      </c>
      <c r="H16" s="340" t="s">
        <v>61</v>
      </c>
      <c r="I16" s="340" t="s">
        <v>61</v>
      </c>
      <c r="J16" s="340" t="s">
        <v>61</v>
      </c>
      <c r="K16" s="340" t="s">
        <v>61</v>
      </c>
      <c r="L16" s="340" t="s">
        <v>61</v>
      </c>
      <c r="M16" s="62"/>
    </row>
    <row r="17" spans="1:13" s="2" customFormat="1" ht="75" customHeight="1" x14ac:dyDescent="0.25">
      <c r="A17" s="170" t="s">
        <v>112</v>
      </c>
      <c r="B17" s="100" t="s">
        <v>238</v>
      </c>
      <c r="C17" s="96" t="s">
        <v>231</v>
      </c>
      <c r="D17" s="113">
        <v>13</v>
      </c>
      <c r="E17" s="113">
        <v>13</v>
      </c>
      <c r="F17" s="103">
        <f>E17/D17*100</f>
        <v>100</v>
      </c>
      <c r="G17" s="342"/>
      <c r="H17" s="342"/>
      <c r="I17" s="342"/>
      <c r="J17" s="342"/>
      <c r="K17" s="342"/>
      <c r="L17" s="342"/>
      <c r="M17" s="62"/>
    </row>
    <row r="18" spans="1:13" s="115" customFormat="1" ht="21" customHeight="1" x14ac:dyDescent="0.25">
      <c r="A18" s="140"/>
      <c r="B18" s="184" t="s">
        <v>118</v>
      </c>
      <c r="C18" s="142"/>
      <c r="D18" s="143"/>
      <c r="E18" s="143"/>
      <c r="F18" s="172" t="s">
        <v>80</v>
      </c>
      <c r="G18" s="23">
        <f>2/2</f>
        <v>1</v>
      </c>
      <c r="H18" s="74">
        <v>583200</v>
      </c>
      <c r="I18" s="23">
        <v>581200</v>
      </c>
      <c r="J18" s="74">
        <f>I18/H18</f>
        <v>0.99657064471879286</v>
      </c>
      <c r="K18" s="304">
        <f>G18/J18</f>
        <v>1.0034411562284928</v>
      </c>
      <c r="L18" s="36" t="s">
        <v>12</v>
      </c>
      <c r="M18" s="23"/>
    </row>
    <row r="19" spans="1:13" ht="15" customHeight="1" x14ac:dyDescent="0.25">
      <c r="A19" s="57"/>
      <c r="B19" s="183"/>
      <c r="C19" s="10"/>
      <c r="D19" s="6" t="s">
        <v>61</v>
      </c>
      <c r="E19" s="6" t="s">
        <v>61</v>
      </c>
      <c r="F19" s="6" t="s">
        <v>61</v>
      </c>
      <c r="G19" s="58" t="s">
        <v>80</v>
      </c>
      <c r="H19" s="10"/>
      <c r="I19" s="10"/>
      <c r="J19" s="72" t="s">
        <v>140</v>
      </c>
      <c r="K19" s="72" t="s">
        <v>141</v>
      </c>
      <c r="L19" s="5"/>
      <c r="M19" s="30"/>
    </row>
    <row r="20" spans="1:13" s="1" customFormat="1" ht="93" customHeight="1" x14ac:dyDescent="0.25">
      <c r="A20" s="60"/>
      <c r="B20" s="188" t="s">
        <v>142</v>
      </c>
      <c r="C20" s="61"/>
      <c r="D20" s="62" t="s">
        <v>61</v>
      </c>
      <c r="E20" s="62" t="s">
        <v>61</v>
      </c>
      <c r="F20" s="23" t="s">
        <v>143</v>
      </c>
      <c r="G20" s="63">
        <f>(G10+G14+G18)/3</f>
        <v>0.88888888888888884</v>
      </c>
      <c r="H20" s="75">
        <f>H10+H14+H18</f>
        <v>3791135.1</v>
      </c>
      <c r="I20" s="75">
        <f>I10+I14+I18</f>
        <v>3694511.22</v>
      </c>
      <c r="J20" s="75">
        <f>I20/H20</f>
        <v>0.97451320582059975</v>
      </c>
      <c r="K20" s="75">
        <f>G20/J20</f>
        <v>0.91213631952826135</v>
      </c>
      <c r="L20" s="36" t="s">
        <v>232</v>
      </c>
      <c r="M20" s="283" t="s">
        <v>390</v>
      </c>
    </row>
    <row r="21" spans="1:13" x14ac:dyDescent="0.25">
      <c r="G21" s="26"/>
    </row>
  </sheetData>
  <mergeCells count="18">
    <mergeCell ref="J16:J17"/>
    <mergeCell ref="K7:K9"/>
    <mergeCell ref="K16:K17"/>
    <mergeCell ref="L7:L9"/>
    <mergeCell ref="L16:L17"/>
    <mergeCell ref="G16:G17"/>
    <mergeCell ref="H7:H9"/>
    <mergeCell ref="H16:H17"/>
    <mergeCell ref="I7:I9"/>
    <mergeCell ref="I16:I17"/>
    <mergeCell ref="B1:L1"/>
    <mergeCell ref="B4:M4"/>
    <mergeCell ref="B5:M5"/>
    <mergeCell ref="B11:L11"/>
    <mergeCell ref="B15:M15"/>
    <mergeCell ref="G7:G9"/>
    <mergeCell ref="J7:J9"/>
    <mergeCell ref="M7:M9"/>
  </mergeCells>
  <pageMargins left="0.511811023622047" right="0.511811023622047" top="0.55118110236220497" bottom="0.55118110236220497" header="0" footer="0"/>
  <pageSetup paperSize="9" scale="70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31"/>
  <sheetViews>
    <sheetView topLeftCell="A25" zoomScale="90" zoomScaleNormal="90" workbookViewId="0">
      <selection activeCell="I43" sqref="I43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6.57031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35.140625" customWidth="1"/>
  </cols>
  <sheetData>
    <row r="1" spans="1:14" ht="26.25" customHeight="1" x14ac:dyDescent="0.25">
      <c r="B1" s="164" t="s">
        <v>239</v>
      </c>
    </row>
    <row r="2" spans="1:14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4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32" t="s">
        <v>240</v>
      </c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4"/>
    </row>
    <row r="5" spans="1:14" x14ac:dyDescent="0.25">
      <c r="A5" s="42" t="s">
        <v>56</v>
      </c>
      <c r="B5" s="332" t="s">
        <v>241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4"/>
    </row>
    <row r="6" spans="1:14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94.5" customHeight="1" x14ac:dyDescent="0.25">
      <c r="A7" s="12" t="s">
        <v>58</v>
      </c>
      <c r="B7" s="165" t="s">
        <v>242</v>
      </c>
      <c r="C7" s="166" t="s">
        <v>63</v>
      </c>
      <c r="D7" s="120">
        <v>20</v>
      </c>
      <c r="E7" s="121">
        <v>38</v>
      </c>
      <c r="F7" s="122">
        <f t="shared" ref="F7:F15" si="0">E7/D7*100</f>
        <v>190</v>
      </c>
      <c r="G7" s="343" t="s">
        <v>61</v>
      </c>
      <c r="H7" s="121">
        <v>266000</v>
      </c>
      <c r="I7" s="121">
        <v>266000</v>
      </c>
      <c r="J7" s="121">
        <f>I7/H7</f>
        <v>1</v>
      </c>
      <c r="K7" s="343" t="s">
        <v>61</v>
      </c>
      <c r="L7" s="343" t="s">
        <v>61</v>
      </c>
      <c r="M7" s="167"/>
    </row>
    <row r="8" spans="1:14" s="1" customFormat="1" ht="90" x14ac:dyDescent="0.25">
      <c r="A8" s="12" t="s">
        <v>64</v>
      </c>
      <c r="B8" s="165" t="s">
        <v>243</v>
      </c>
      <c r="C8" s="166" t="s">
        <v>164</v>
      </c>
      <c r="D8" s="121">
        <v>3</v>
      </c>
      <c r="E8" s="121">
        <v>3</v>
      </c>
      <c r="F8" s="122">
        <f>D8/E8*100</f>
        <v>100</v>
      </c>
      <c r="G8" s="351"/>
      <c r="H8" s="121">
        <v>32700</v>
      </c>
      <c r="I8" s="121">
        <v>32700</v>
      </c>
      <c r="J8" s="121">
        <f>I8/H8</f>
        <v>1</v>
      </c>
      <c r="K8" s="351"/>
      <c r="L8" s="351"/>
      <c r="M8" s="177"/>
    </row>
    <row r="9" spans="1:14" s="2" customFormat="1" x14ac:dyDescent="0.25">
      <c r="A9" s="47"/>
      <c r="B9" s="85" t="s">
        <v>79</v>
      </c>
      <c r="C9" s="86"/>
      <c r="D9" s="23" t="s">
        <v>61</v>
      </c>
      <c r="E9" s="23" t="s">
        <v>61</v>
      </c>
      <c r="F9" s="23" t="s">
        <v>80</v>
      </c>
      <c r="G9" s="74">
        <f>2/2</f>
        <v>1</v>
      </c>
      <c r="H9" s="86">
        <v>298700</v>
      </c>
      <c r="I9" s="86">
        <v>298700</v>
      </c>
      <c r="J9" s="86">
        <f t="shared" ref="J9:J16" si="1">I9/H9</f>
        <v>1</v>
      </c>
      <c r="K9" s="98">
        <f>G9/J9</f>
        <v>1</v>
      </c>
      <c r="L9" s="36" t="s">
        <v>12</v>
      </c>
      <c r="M9" s="23"/>
    </row>
    <row r="10" spans="1:14" x14ac:dyDescent="0.25">
      <c r="A10" s="48" t="s">
        <v>81</v>
      </c>
      <c r="B10" s="358" t="s">
        <v>244</v>
      </c>
      <c r="C10" s="358"/>
      <c r="D10" s="358"/>
      <c r="E10" s="358"/>
      <c r="F10" s="358"/>
      <c r="G10" s="358"/>
      <c r="H10" s="358"/>
      <c r="I10" s="358"/>
      <c r="J10" s="358"/>
      <c r="K10" s="358"/>
      <c r="L10" s="358"/>
      <c r="M10" s="30"/>
    </row>
    <row r="11" spans="1:14" x14ac:dyDescent="0.25">
      <c r="A11" s="49"/>
      <c r="B11" s="9" t="s">
        <v>59</v>
      </c>
      <c r="C11" s="131"/>
      <c r="D11" s="131"/>
      <c r="E11" s="131"/>
      <c r="F11" s="72" t="s">
        <v>83</v>
      </c>
      <c r="G11" s="9" t="s">
        <v>61</v>
      </c>
      <c r="H11" s="9" t="s">
        <v>61</v>
      </c>
      <c r="I11" s="9" t="s">
        <v>61</v>
      </c>
      <c r="J11" s="9" t="s">
        <v>61</v>
      </c>
      <c r="K11" s="9" t="s">
        <v>61</v>
      </c>
      <c r="L11" s="150"/>
      <c r="M11" s="30"/>
    </row>
    <row r="12" spans="1:14" ht="90.75" customHeight="1" x14ac:dyDescent="0.25">
      <c r="A12" s="49" t="s">
        <v>84</v>
      </c>
      <c r="B12" s="272" t="s">
        <v>362</v>
      </c>
      <c r="C12" s="134" t="s">
        <v>63</v>
      </c>
      <c r="D12" s="167">
        <v>100</v>
      </c>
      <c r="E12" s="167">
        <v>119.7</v>
      </c>
      <c r="F12" s="221">
        <f t="shared" si="0"/>
        <v>119.7</v>
      </c>
      <c r="G12" s="343" t="s">
        <v>61</v>
      </c>
      <c r="H12" s="121">
        <v>120000</v>
      </c>
      <c r="I12" s="121">
        <v>120000</v>
      </c>
      <c r="J12" s="121">
        <f t="shared" si="1"/>
        <v>1</v>
      </c>
      <c r="K12" s="343" t="s">
        <v>61</v>
      </c>
      <c r="L12" s="343" t="s">
        <v>61</v>
      </c>
      <c r="M12" s="167"/>
      <c r="N12" s="68"/>
    </row>
    <row r="13" spans="1:14" ht="68.25" customHeight="1" x14ac:dyDescent="0.25">
      <c r="A13" s="49" t="s">
        <v>86</v>
      </c>
      <c r="B13" s="168" t="s">
        <v>245</v>
      </c>
      <c r="C13" s="134" t="s">
        <v>246</v>
      </c>
      <c r="D13" s="167">
        <v>42</v>
      </c>
      <c r="E13" s="167">
        <v>42.25</v>
      </c>
      <c r="F13" s="221">
        <f t="shared" si="0"/>
        <v>100.59523809523809</v>
      </c>
      <c r="G13" s="344"/>
      <c r="H13" s="121">
        <v>5500</v>
      </c>
      <c r="I13" s="121">
        <v>5500</v>
      </c>
      <c r="J13" s="121">
        <f t="shared" si="1"/>
        <v>1</v>
      </c>
      <c r="K13" s="344"/>
      <c r="L13" s="344"/>
      <c r="M13" s="167"/>
      <c r="N13" s="105"/>
    </row>
    <row r="14" spans="1:14" ht="135.75" customHeight="1" x14ac:dyDescent="0.25">
      <c r="A14" s="49" t="s">
        <v>88</v>
      </c>
      <c r="B14" s="169" t="s">
        <v>247</v>
      </c>
      <c r="C14" s="134" t="s">
        <v>170</v>
      </c>
      <c r="D14" s="167">
        <v>5</v>
      </c>
      <c r="E14" s="167">
        <v>5</v>
      </c>
      <c r="F14" s="122">
        <f t="shared" si="0"/>
        <v>100</v>
      </c>
      <c r="G14" s="344"/>
      <c r="H14" s="121">
        <v>30000</v>
      </c>
      <c r="I14" s="121">
        <v>30000</v>
      </c>
      <c r="J14" s="121">
        <f t="shared" si="1"/>
        <v>1</v>
      </c>
      <c r="K14" s="344"/>
      <c r="L14" s="344"/>
      <c r="M14" s="167"/>
      <c r="N14" s="105"/>
    </row>
    <row r="15" spans="1:14" ht="62.1" customHeight="1" x14ac:dyDescent="0.25">
      <c r="A15" s="49" t="s">
        <v>91</v>
      </c>
      <c r="B15" s="168" t="s">
        <v>248</v>
      </c>
      <c r="C15" s="134" t="s">
        <v>170</v>
      </c>
      <c r="D15" s="167">
        <v>1</v>
      </c>
      <c r="E15" s="167">
        <v>1</v>
      </c>
      <c r="F15" s="122">
        <f t="shared" si="0"/>
        <v>100</v>
      </c>
      <c r="G15" s="351"/>
      <c r="H15" s="121">
        <v>30444</v>
      </c>
      <c r="I15" s="121">
        <v>30444</v>
      </c>
      <c r="J15" s="121">
        <f t="shared" si="1"/>
        <v>1</v>
      </c>
      <c r="K15" s="351"/>
      <c r="L15" s="351"/>
      <c r="M15" s="167"/>
      <c r="N15" s="105"/>
    </row>
    <row r="16" spans="1:14" s="2" customFormat="1" ht="20.100000000000001" customHeight="1" x14ac:dyDescent="0.25">
      <c r="A16" s="55"/>
      <c r="B16" s="85" t="s">
        <v>107</v>
      </c>
      <c r="C16" s="86"/>
      <c r="D16" s="23" t="s">
        <v>61</v>
      </c>
      <c r="E16" s="23" t="s">
        <v>61</v>
      </c>
      <c r="F16" s="23" t="s">
        <v>80</v>
      </c>
      <c r="G16" s="74">
        <f>5/5</f>
        <v>1</v>
      </c>
      <c r="H16" s="103">
        <f>SUM(H12:H15)</f>
        <v>185944</v>
      </c>
      <c r="I16" s="178">
        <f>SUM(I12:I15)</f>
        <v>185944</v>
      </c>
      <c r="J16" s="111">
        <f t="shared" si="1"/>
        <v>1</v>
      </c>
      <c r="K16" s="260">
        <f>G16/J16</f>
        <v>1</v>
      </c>
      <c r="L16" s="36" t="s">
        <v>12</v>
      </c>
      <c r="M16" s="23"/>
    </row>
    <row r="17" spans="1:13" s="114" customFormat="1" ht="18.75" customHeight="1" x14ac:dyDescent="0.25">
      <c r="A17" s="48" t="s">
        <v>108</v>
      </c>
      <c r="B17" s="353" t="s">
        <v>249</v>
      </c>
      <c r="C17" s="354"/>
      <c r="D17" s="354"/>
      <c r="E17" s="354"/>
      <c r="F17" s="355"/>
      <c r="G17" s="355"/>
      <c r="H17" s="355"/>
      <c r="I17" s="355"/>
      <c r="J17" s="355"/>
      <c r="K17" s="355"/>
      <c r="L17" s="355"/>
      <c r="M17" s="356"/>
    </row>
    <row r="18" spans="1:13" s="2" customFormat="1" ht="135" customHeight="1" x14ac:dyDescent="0.25">
      <c r="A18" s="170" t="s">
        <v>110</v>
      </c>
      <c r="B18" s="171" t="s">
        <v>250</v>
      </c>
      <c r="C18" s="96" t="s">
        <v>228</v>
      </c>
      <c r="D18" s="167">
        <v>130</v>
      </c>
      <c r="E18" s="167">
        <v>1110</v>
      </c>
      <c r="F18" s="122">
        <f t="shared" ref="F18:F25" si="2">E18/D18*100</f>
        <v>853.84615384615381</v>
      </c>
      <c r="G18" s="37" t="s">
        <v>61</v>
      </c>
      <c r="H18" s="122">
        <v>337840</v>
      </c>
      <c r="I18" s="37">
        <v>330567.5</v>
      </c>
      <c r="J18" s="37">
        <v>1</v>
      </c>
      <c r="K18" s="37" t="s">
        <v>61</v>
      </c>
      <c r="L18" s="37" t="s">
        <v>61</v>
      </c>
      <c r="M18" s="62"/>
    </row>
    <row r="19" spans="1:13" s="2" customFormat="1" ht="123" customHeight="1" x14ac:dyDescent="0.25">
      <c r="A19" s="273" t="s">
        <v>112</v>
      </c>
      <c r="B19" s="274" t="s">
        <v>363</v>
      </c>
      <c r="C19" s="275" t="s">
        <v>63</v>
      </c>
      <c r="D19" s="248">
        <v>69</v>
      </c>
      <c r="E19" s="248">
        <v>69</v>
      </c>
      <c r="F19" s="122">
        <f t="shared" ref="F19" si="3">E19/D19*100</f>
        <v>100</v>
      </c>
      <c r="G19" s="37" t="s">
        <v>61</v>
      </c>
      <c r="H19" s="122">
        <v>717680</v>
      </c>
      <c r="I19" s="37">
        <v>717680</v>
      </c>
      <c r="J19" s="37"/>
      <c r="K19" s="37"/>
      <c r="L19" s="37"/>
      <c r="M19" s="62"/>
    </row>
    <row r="20" spans="1:13" s="115" customFormat="1" ht="17.100000000000001" customHeight="1" x14ac:dyDescent="0.25">
      <c r="A20" s="140"/>
      <c r="B20" s="141" t="s">
        <v>118</v>
      </c>
      <c r="C20" s="142"/>
      <c r="D20" s="143"/>
      <c r="E20" s="143"/>
      <c r="F20" s="172" t="s">
        <v>80</v>
      </c>
      <c r="G20" s="74">
        <f>2/2</f>
        <v>1</v>
      </c>
      <c r="H20" s="152">
        <f>H18+H19</f>
        <v>1055520</v>
      </c>
      <c r="I20" s="152">
        <f>I18+I19</f>
        <v>1048247.5</v>
      </c>
      <c r="J20" s="74">
        <f>I20/H20</f>
        <v>0.99311003107473095</v>
      </c>
      <c r="K20" s="98">
        <f>G20/J20</f>
        <v>1.006937769944598</v>
      </c>
      <c r="L20" s="36" t="s">
        <v>12</v>
      </c>
      <c r="M20" s="23"/>
    </row>
    <row r="21" spans="1:13" s="114" customFormat="1" ht="16.5" customHeight="1" x14ac:dyDescent="0.25">
      <c r="A21" s="48" t="s">
        <v>119</v>
      </c>
      <c r="B21" s="353" t="s">
        <v>251</v>
      </c>
      <c r="C21" s="354"/>
      <c r="D21" s="354"/>
      <c r="E21" s="354"/>
      <c r="F21" s="355"/>
      <c r="G21" s="355"/>
      <c r="H21" s="355"/>
      <c r="I21" s="355"/>
      <c r="J21" s="355"/>
      <c r="K21" s="355"/>
      <c r="L21" s="355"/>
      <c r="M21" s="356"/>
    </row>
    <row r="22" spans="1:13" s="1" customFormat="1" ht="200.25" customHeight="1" thickBot="1" x14ac:dyDescent="0.3">
      <c r="A22" s="173" t="s">
        <v>121</v>
      </c>
      <c r="B22" s="276" t="s">
        <v>364</v>
      </c>
      <c r="C22" s="119" t="s">
        <v>228</v>
      </c>
      <c r="D22" s="167">
        <v>10</v>
      </c>
      <c r="E22" s="167">
        <v>10</v>
      </c>
      <c r="F22" s="129">
        <f t="shared" si="2"/>
        <v>100</v>
      </c>
      <c r="G22" s="174" t="s">
        <v>61</v>
      </c>
      <c r="H22" s="121"/>
      <c r="I22" s="121"/>
      <c r="J22" s="37" t="s">
        <v>61</v>
      </c>
      <c r="K22" s="37" t="s">
        <v>61</v>
      </c>
      <c r="L22" s="29"/>
      <c r="M22" s="167"/>
    </row>
    <row r="23" spans="1:13" s="1" customFormat="1" ht="92.25" customHeight="1" thickBot="1" x14ac:dyDescent="0.3">
      <c r="A23" s="173" t="s">
        <v>123</v>
      </c>
      <c r="B23" s="276" t="s">
        <v>365</v>
      </c>
      <c r="C23" s="119" t="s">
        <v>228</v>
      </c>
      <c r="D23" s="167">
        <v>5</v>
      </c>
      <c r="E23" s="167">
        <v>5</v>
      </c>
      <c r="F23" s="37">
        <f t="shared" si="2"/>
        <v>100</v>
      </c>
      <c r="G23" s="174" t="s">
        <v>61</v>
      </c>
      <c r="H23" s="121"/>
      <c r="I23" s="121"/>
      <c r="J23" s="37" t="s">
        <v>61</v>
      </c>
      <c r="K23" s="37" t="s">
        <v>61</v>
      </c>
      <c r="L23" s="29"/>
      <c r="M23" s="167"/>
    </row>
    <row r="24" spans="1:13" s="1" customFormat="1" ht="49.5" customHeight="1" thickBot="1" x14ac:dyDescent="0.3">
      <c r="A24" s="173" t="s">
        <v>125</v>
      </c>
      <c r="B24" s="277" t="s">
        <v>366</v>
      </c>
      <c r="C24" s="119" t="s">
        <v>228</v>
      </c>
      <c r="D24" s="167">
        <v>1</v>
      </c>
      <c r="E24" s="167">
        <v>1</v>
      </c>
      <c r="F24" s="37">
        <f t="shared" si="2"/>
        <v>100</v>
      </c>
      <c r="G24" s="174" t="s">
        <v>61</v>
      </c>
      <c r="H24" s="121"/>
      <c r="I24" s="121"/>
      <c r="J24" s="37" t="s">
        <v>61</v>
      </c>
      <c r="K24" s="37" t="s">
        <v>61</v>
      </c>
      <c r="L24" s="29"/>
      <c r="M24" s="167"/>
    </row>
    <row r="25" spans="1:13" s="1" customFormat="1" ht="69.75" customHeight="1" thickBot="1" x14ac:dyDescent="0.3">
      <c r="A25" s="173" t="s">
        <v>191</v>
      </c>
      <c r="B25" s="277" t="s">
        <v>252</v>
      </c>
      <c r="C25" s="119" t="s">
        <v>228</v>
      </c>
      <c r="D25" s="167">
        <v>20</v>
      </c>
      <c r="E25" s="167">
        <v>20</v>
      </c>
      <c r="F25" s="37">
        <f t="shared" si="2"/>
        <v>100</v>
      </c>
      <c r="G25" s="174" t="s">
        <v>61</v>
      </c>
      <c r="H25" s="121"/>
      <c r="I25" s="121"/>
      <c r="J25" s="37" t="s">
        <v>61</v>
      </c>
      <c r="K25" s="37" t="s">
        <v>61</v>
      </c>
      <c r="L25" s="29"/>
      <c r="M25" s="167"/>
    </row>
    <row r="26" spans="1:13" s="1" customFormat="1" ht="82.5" customHeight="1" thickBot="1" x14ac:dyDescent="0.3">
      <c r="A26" s="173" t="s">
        <v>193</v>
      </c>
      <c r="B26" s="277" t="s">
        <v>367</v>
      </c>
      <c r="C26" s="119" t="s">
        <v>228</v>
      </c>
      <c r="D26" s="247">
        <v>5</v>
      </c>
      <c r="E26" s="247">
        <v>4</v>
      </c>
      <c r="F26" s="37">
        <f t="shared" ref="F26:F27" si="4">E26/D26*100</f>
        <v>80</v>
      </c>
      <c r="G26" s="174" t="s">
        <v>61</v>
      </c>
      <c r="H26" s="121"/>
      <c r="I26" s="121"/>
      <c r="J26" s="37" t="s">
        <v>61</v>
      </c>
      <c r="K26" s="37" t="s">
        <v>61</v>
      </c>
      <c r="L26" s="29"/>
      <c r="M26" s="247"/>
    </row>
    <row r="27" spans="1:13" s="1" customFormat="1" ht="48" customHeight="1" thickBot="1" x14ac:dyDescent="0.3">
      <c r="A27" s="173" t="s">
        <v>195</v>
      </c>
      <c r="B27" s="277" t="s">
        <v>368</v>
      </c>
      <c r="C27" s="119" t="s">
        <v>228</v>
      </c>
      <c r="D27" s="247">
        <v>1</v>
      </c>
      <c r="E27" s="247">
        <v>1</v>
      </c>
      <c r="F27" s="37">
        <f t="shared" si="4"/>
        <v>100</v>
      </c>
      <c r="G27" s="174" t="s">
        <v>61</v>
      </c>
      <c r="H27" s="121"/>
      <c r="I27" s="121"/>
      <c r="J27" s="37" t="s">
        <v>61</v>
      </c>
      <c r="K27" s="37" t="s">
        <v>61</v>
      </c>
      <c r="L27" s="29"/>
      <c r="M27" s="247"/>
    </row>
    <row r="28" spans="1:13" s="163" customFormat="1" ht="18" customHeight="1" x14ac:dyDescent="0.25">
      <c r="A28" s="175"/>
      <c r="B28" s="141" t="s">
        <v>127</v>
      </c>
      <c r="C28" s="176"/>
      <c r="D28" s="23" t="s">
        <v>61</v>
      </c>
      <c r="E28" s="23" t="s">
        <v>61</v>
      </c>
      <c r="F28" s="172" t="s">
        <v>80</v>
      </c>
      <c r="G28" s="74">
        <f>5/6</f>
        <v>0.83333333333333337</v>
      </c>
      <c r="H28" s="37">
        <v>2427435.7000000002</v>
      </c>
      <c r="I28" s="179">
        <v>2427435.7000000002</v>
      </c>
      <c r="J28" s="75">
        <f>I28/H28</f>
        <v>1</v>
      </c>
      <c r="K28" s="111">
        <f>G28/J28</f>
        <v>0.83333333333333337</v>
      </c>
      <c r="L28" s="36" t="s">
        <v>12</v>
      </c>
      <c r="M28" s="23"/>
    </row>
    <row r="29" spans="1:13" ht="15" customHeight="1" x14ac:dyDescent="0.25">
      <c r="A29" s="57"/>
      <c r="B29" s="6"/>
      <c r="C29" s="10"/>
      <c r="D29" s="6" t="s">
        <v>61</v>
      </c>
      <c r="E29" s="6" t="s">
        <v>61</v>
      </c>
      <c r="F29" s="6" t="s">
        <v>61</v>
      </c>
      <c r="G29" s="58" t="s">
        <v>80</v>
      </c>
      <c r="H29" s="10"/>
      <c r="I29" s="10"/>
      <c r="J29" s="72" t="s">
        <v>140</v>
      </c>
      <c r="K29" s="72" t="s">
        <v>141</v>
      </c>
      <c r="L29" s="5"/>
      <c r="M29" s="30"/>
    </row>
    <row r="30" spans="1:13" s="1" customFormat="1" ht="54" customHeight="1" x14ac:dyDescent="0.25">
      <c r="A30" s="60"/>
      <c r="B30" s="16" t="s">
        <v>142</v>
      </c>
      <c r="C30" s="61"/>
      <c r="D30" s="62" t="s">
        <v>61</v>
      </c>
      <c r="E30" s="62" t="s">
        <v>61</v>
      </c>
      <c r="F30" s="23" t="s">
        <v>143</v>
      </c>
      <c r="G30" s="159">
        <f>(G9+G16+G20+G28)/4</f>
        <v>0.95833333333333337</v>
      </c>
      <c r="H30" s="75">
        <f>H9+H16+H20+H28</f>
        <v>3967599.7</v>
      </c>
      <c r="I30" s="75">
        <f>I9+I16+I20+I28</f>
        <v>3960327.2</v>
      </c>
      <c r="J30" s="111">
        <f>I30/H30</f>
        <v>0.99816702778760669</v>
      </c>
      <c r="K30" s="74">
        <f>G30/J30</f>
        <v>0.96009315741217882</v>
      </c>
      <c r="L30" s="36" t="s">
        <v>12</v>
      </c>
      <c r="M30" s="326" t="s">
        <v>144</v>
      </c>
    </row>
    <row r="31" spans="1:13" x14ac:dyDescent="0.25">
      <c r="G31" s="26"/>
    </row>
  </sheetData>
  <mergeCells count="11">
    <mergeCell ref="B4:M4"/>
    <mergeCell ref="B5:M5"/>
    <mergeCell ref="B10:L10"/>
    <mergeCell ref="B17:M17"/>
    <mergeCell ref="B21:M21"/>
    <mergeCell ref="G7:G8"/>
    <mergeCell ref="G12:G15"/>
    <mergeCell ref="K7:K8"/>
    <mergeCell ref="K12:K15"/>
    <mergeCell ref="L7:L8"/>
    <mergeCell ref="L12:L15"/>
  </mergeCells>
  <pageMargins left="0.44" right="0.35" top="0.6" bottom="0.53" header="0.56999999999999995" footer="0.31496062992126"/>
  <pageSetup paperSize="9" scale="71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19"/>
  <sheetViews>
    <sheetView topLeftCell="A10" workbookViewId="0">
      <selection activeCell="B7" sqref="B7:F10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4.4257812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1.42578125" customWidth="1"/>
  </cols>
  <sheetData>
    <row r="1" spans="1:14" ht="23.25" customHeight="1" x14ac:dyDescent="0.25">
      <c r="B1" s="348" t="s">
        <v>253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4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4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49" t="s">
        <v>254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4" ht="15.75" customHeight="1" x14ac:dyDescent="0.25">
      <c r="A5" s="42" t="s">
        <v>56</v>
      </c>
      <c r="B5" s="332" t="s">
        <v>255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1"/>
    </row>
    <row r="6" spans="1:14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62.1" customHeight="1" x14ac:dyDescent="0.25">
      <c r="A7" s="12" t="s">
        <v>58</v>
      </c>
      <c r="B7" s="83" t="s">
        <v>256</v>
      </c>
      <c r="C7" s="154" t="s">
        <v>228</v>
      </c>
      <c r="D7" s="155">
        <v>3</v>
      </c>
      <c r="E7" s="154">
        <v>3</v>
      </c>
      <c r="F7" s="15">
        <f>E7/D7*100</f>
        <v>100</v>
      </c>
      <c r="G7" s="345" t="s">
        <v>61</v>
      </c>
      <c r="H7" s="345" t="s">
        <v>61</v>
      </c>
      <c r="I7" s="345" t="s">
        <v>61</v>
      </c>
      <c r="J7" s="345" t="s">
        <v>61</v>
      </c>
      <c r="K7" s="345" t="s">
        <v>61</v>
      </c>
      <c r="L7" s="345" t="s">
        <v>61</v>
      </c>
      <c r="M7" s="359"/>
    </row>
    <row r="8" spans="1:14" s="1" customFormat="1" ht="66" customHeight="1" x14ac:dyDescent="0.25">
      <c r="A8" s="12" t="s">
        <v>64</v>
      </c>
      <c r="B8" s="83" t="s">
        <v>257</v>
      </c>
      <c r="C8" s="154" t="s">
        <v>228</v>
      </c>
      <c r="D8" s="155">
        <v>1</v>
      </c>
      <c r="E8" s="154">
        <v>1</v>
      </c>
      <c r="F8" s="15">
        <f>E8/D8*100</f>
        <v>100</v>
      </c>
      <c r="G8" s="346"/>
      <c r="H8" s="346"/>
      <c r="I8" s="346"/>
      <c r="J8" s="346"/>
      <c r="K8" s="346"/>
      <c r="L8" s="346"/>
      <c r="M8" s="360"/>
    </row>
    <row r="9" spans="1:14" s="1" customFormat="1" ht="123.95" customHeight="1" x14ac:dyDescent="0.25">
      <c r="A9" s="12" t="s">
        <v>66</v>
      </c>
      <c r="B9" s="83" t="s">
        <v>379</v>
      </c>
      <c r="C9" s="154" t="s">
        <v>228</v>
      </c>
      <c r="D9" s="155">
        <v>1</v>
      </c>
      <c r="E9" s="154">
        <v>1</v>
      </c>
      <c r="F9" s="15">
        <f>E9/D9*100</f>
        <v>100</v>
      </c>
      <c r="G9" s="346"/>
      <c r="H9" s="346"/>
      <c r="I9" s="346"/>
      <c r="J9" s="346"/>
      <c r="K9" s="346"/>
      <c r="L9" s="346"/>
      <c r="M9" s="360"/>
    </row>
    <row r="10" spans="1:14" s="1" customFormat="1" ht="50.25" customHeight="1" x14ac:dyDescent="0.25">
      <c r="A10" s="12" t="s">
        <v>69</v>
      </c>
      <c r="B10" s="83" t="s">
        <v>380</v>
      </c>
      <c r="C10" s="154" t="s">
        <v>228</v>
      </c>
      <c r="D10" s="155">
        <v>1</v>
      </c>
      <c r="E10" s="154">
        <v>1</v>
      </c>
      <c r="F10" s="15">
        <f>E10/D10*100</f>
        <v>100</v>
      </c>
      <c r="G10" s="346"/>
      <c r="H10" s="346"/>
      <c r="I10" s="346"/>
      <c r="J10" s="346"/>
      <c r="K10" s="346"/>
      <c r="L10" s="346"/>
      <c r="M10" s="360"/>
    </row>
    <row r="11" spans="1:14" s="2" customFormat="1" x14ac:dyDescent="0.25">
      <c r="A11" s="47"/>
      <c r="B11" s="20" t="s">
        <v>79</v>
      </c>
      <c r="C11" s="21"/>
      <c r="D11" s="22" t="s">
        <v>61</v>
      </c>
      <c r="E11" s="22" t="s">
        <v>61</v>
      </c>
      <c r="F11" s="23" t="s">
        <v>80</v>
      </c>
      <c r="G11" s="75">
        <f>4/4</f>
        <v>1</v>
      </c>
      <c r="H11" s="34">
        <v>2998916</v>
      </c>
      <c r="I11" s="160">
        <v>2998916</v>
      </c>
      <c r="J11" s="98">
        <f>I11/H11</f>
        <v>1</v>
      </c>
      <c r="K11" s="34">
        <f>G11/J11</f>
        <v>1</v>
      </c>
      <c r="L11" s="36" t="s">
        <v>12</v>
      </c>
      <c r="M11" s="23"/>
    </row>
    <row r="12" spans="1:14" ht="15.75" customHeight="1" x14ac:dyDescent="0.25">
      <c r="A12" s="48" t="s">
        <v>81</v>
      </c>
      <c r="B12" s="332" t="s">
        <v>258</v>
      </c>
      <c r="C12" s="333"/>
      <c r="D12" s="333"/>
      <c r="E12" s="333"/>
      <c r="F12" s="333"/>
      <c r="G12" s="333"/>
      <c r="H12" s="333"/>
      <c r="I12" s="333"/>
      <c r="J12" s="333"/>
      <c r="K12" s="333"/>
      <c r="L12" s="334"/>
      <c r="M12" s="30"/>
    </row>
    <row r="13" spans="1:14" x14ac:dyDescent="0.25">
      <c r="A13" s="49"/>
      <c r="B13" s="161" t="s">
        <v>59</v>
      </c>
      <c r="C13" s="162"/>
      <c r="D13" s="162"/>
      <c r="E13" s="162"/>
      <c r="F13" s="72" t="s">
        <v>83</v>
      </c>
      <c r="G13" s="9" t="s">
        <v>61</v>
      </c>
      <c r="H13" s="9" t="s">
        <v>61</v>
      </c>
      <c r="I13" s="9" t="s">
        <v>61</v>
      </c>
      <c r="J13" s="9" t="s">
        <v>61</v>
      </c>
      <c r="K13" s="9" t="s">
        <v>61</v>
      </c>
      <c r="L13" s="150"/>
      <c r="M13" s="30"/>
    </row>
    <row r="14" spans="1:14" ht="33" customHeight="1" x14ac:dyDescent="0.25">
      <c r="A14" s="313" t="s">
        <v>84</v>
      </c>
      <c r="B14" s="319" t="s">
        <v>259</v>
      </c>
      <c r="C14" s="320" t="s">
        <v>231</v>
      </c>
      <c r="D14" s="29"/>
      <c r="E14" s="29"/>
      <c r="F14" s="210"/>
      <c r="G14" s="255" t="s">
        <v>61</v>
      </c>
      <c r="H14" s="255" t="s">
        <v>61</v>
      </c>
      <c r="I14" s="255" t="s">
        <v>61</v>
      </c>
      <c r="J14" s="255" t="s">
        <v>61</v>
      </c>
      <c r="K14" s="255" t="s">
        <v>61</v>
      </c>
      <c r="L14" s="255" t="s">
        <v>61</v>
      </c>
      <c r="M14" s="321"/>
      <c r="N14" s="68"/>
    </row>
    <row r="15" spans="1:14" ht="33" customHeight="1" x14ac:dyDescent="0.25">
      <c r="A15" s="313" t="s">
        <v>86</v>
      </c>
      <c r="B15" s="322" t="s">
        <v>260</v>
      </c>
      <c r="C15" s="320" t="s">
        <v>261</v>
      </c>
      <c r="D15" s="29"/>
      <c r="E15" s="29"/>
      <c r="F15" s="210"/>
      <c r="G15" s="255" t="s">
        <v>61</v>
      </c>
      <c r="H15" s="255" t="s">
        <v>61</v>
      </c>
      <c r="I15" s="255" t="s">
        <v>61</v>
      </c>
      <c r="J15" s="255" t="s">
        <v>61</v>
      </c>
      <c r="K15" s="255" t="s">
        <v>61</v>
      </c>
      <c r="L15" s="255" t="s">
        <v>61</v>
      </c>
      <c r="M15" s="321"/>
      <c r="N15" s="69"/>
    </row>
    <row r="16" spans="1:14" s="2" customFormat="1" ht="27.75" customHeight="1" x14ac:dyDescent="0.25">
      <c r="A16" s="316"/>
      <c r="B16" s="317" t="s">
        <v>107</v>
      </c>
      <c r="C16" s="128"/>
      <c r="D16" s="37" t="s">
        <v>61</v>
      </c>
      <c r="E16" s="37" t="s">
        <v>61</v>
      </c>
      <c r="F16" s="37" t="s">
        <v>80</v>
      </c>
      <c r="G16" s="323"/>
      <c r="H16" s="129">
        <v>0</v>
      </c>
      <c r="I16" s="37">
        <v>0</v>
      </c>
      <c r="J16" s="153"/>
      <c r="K16" s="221"/>
      <c r="L16" s="145" t="s">
        <v>383</v>
      </c>
      <c r="M16" s="37"/>
    </row>
    <row r="17" spans="1:13" ht="15" customHeight="1" x14ac:dyDescent="0.25">
      <c r="A17" s="57"/>
      <c r="B17" s="6"/>
      <c r="C17" s="10"/>
      <c r="D17" s="6" t="s">
        <v>61</v>
      </c>
      <c r="E17" s="6" t="s">
        <v>61</v>
      </c>
      <c r="F17" s="6" t="s">
        <v>61</v>
      </c>
      <c r="G17" s="58" t="s">
        <v>80</v>
      </c>
      <c r="H17" s="10"/>
      <c r="I17" s="10"/>
      <c r="J17" s="72" t="s">
        <v>140</v>
      </c>
      <c r="K17" s="72" t="s">
        <v>141</v>
      </c>
      <c r="L17" s="5"/>
      <c r="M17" s="30"/>
    </row>
    <row r="18" spans="1:13" s="1" customFormat="1" ht="51" x14ac:dyDescent="0.25">
      <c r="A18" s="60"/>
      <c r="B18" s="16" t="s">
        <v>142</v>
      </c>
      <c r="C18" s="61"/>
      <c r="D18" s="62" t="s">
        <v>61</v>
      </c>
      <c r="E18" s="62" t="s">
        <v>61</v>
      </c>
      <c r="F18" s="23" t="s">
        <v>143</v>
      </c>
      <c r="G18" s="63">
        <f>G11</f>
        <v>1</v>
      </c>
      <c r="H18" s="63">
        <f>H11+H16</f>
        <v>2998916</v>
      </c>
      <c r="I18" s="63">
        <f>I11+I16</f>
        <v>2998916</v>
      </c>
      <c r="J18" s="74">
        <f>I18/H18</f>
        <v>1</v>
      </c>
      <c r="K18" s="152">
        <f>G18/J18</f>
        <v>1</v>
      </c>
      <c r="L18" s="36" t="s">
        <v>12</v>
      </c>
      <c r="M18" s="23" t="s">
        <v>153</v>
      </c>
    </row>
    <row r="19" spans="1:13" x14ac:dyDescent="0.25">
      <c r="G19" s="26"/>
    </row>
  </sheetData>
  <mergeCells count="11">
    <mergeCell ref="M7:M10"/>
    <mergeCell ref="B1:L1"/>
    <mergeCell ref="B4:L4"/>
    <mergeCell ref="B5:L5"/>
    <mergeCell ref="B12:L12"/>
    <mergeCell ref="G7:G10"/>
    <mergeCell ref="H7:H10"/>
    <mergeCell ref="I7:I10"/>
    <mergeCell ref="J7:J10"/>
    <mergeCell ref="K7:K10"/>
    <mergeCell ref="L7:L10"/>
  </mergeCells>
  <pageMargins left="0.7" right="0.7" top="0.75" bottom="0.75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24"/>
  <sheetViews>
    <sheetView topLeftCell="A19" workbookViewId="0">
      <selection activeCell="G7" sqref="G7:G9"/>
    </sheetView>
  </sheetViews>
  <sheetFormatPr defaultColWidth="35.85546875" defaultRowHeight="39.75" customHeight="1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35.42578125" customWidth="1"/>
  </cols>
  <sheetData>
    <row r="1" spans="1:13" ht="33.75" customHeight="1" x14ac:dyDescent="0.25">
      <c r="B1" s="348" t="s">
        <v>393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ht="15.75" customHeight="1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20.25" customHeight="1" x14ac:dyDescent="0.25">
      <c r="A4" s="8"/>
      <c r="B4" s="349" t="s">
        <v>262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ht="18" customHeight="1" x14ac:dyDescent="0.25">
      <c r="A5" s="42" t="s">
        <v>56</v>
      </c>
      <c r="B5" s="332" t="s">
        <v>263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1"/>
    </row>
    <row r="6" spans="1:13" s="1" customFormat="1" ht="12.95" customHeight="1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3" s="1" customFormat="1" ht="45.95" customHeight="1" x14ac:dyDescent="0.25">
      <c r="A7" s="12" t="s">
        <v>58</v>
      </c>
      <c r="B7" s="133" t="s">
        <v>264</v>
      </c>
      <c r="C7" s="154" t="s">
        <v>228</v>
      </c>
      <c r="D7" s="155">
        <v>46</v>
      </c>
      <c r="E7" s="154">
        <v>46</v>
      </c>
      <c r="F7" s="15">
        <f>E7/D7*100</f>
        <v>100</v>
      </c>
      <c r="G7" s="345" t="s">
        <v>61</v>
      </c>
      <c r="H7" s="345" t="s">
        <v>61</v>
      </c>
      <c r="I7" s="345" t="s">
        <v>61</v>
      </c>
      <c r="J7" s="345" t="s">
        <v>61</v>
      </c>
      <c r="K7" s="345" t="s">
        <v>61</v>
      </c>
      <c r="L7" s="345" t="s">
        <v>61</v>
      </c>
      <c r="M7" s="359"/>
    </row>
    <row r="8" spans="1:13" s="1" customFormat="1" ht="45.75" customHeight="1" x14ac:dyDescent="0.25">
      <c r="A8" s="12" t="s">
        <v>64</v>
      </c>
      <c r="B8" s="266" t="s">
        <v>359</v>
      </c>
      <c r="C8" s="267" t="s">
        <v>63</v>
      </c>
      <c r="D8" s="155">
        <v>50</v>
      </c>
      <c r="E8" s="154">
        <v>50</v>
      </c>
      <c r="F8" s="15">
        <f>E8/D8*100</f>
        <v>100</v>
      </c>
      <c r="G8" s="346"/>
      <c r="H8" s="346"/>
      <c r="I8" s="346"/>
      <c r="J8" s="346"/>
      <c r="K8" s="346"/>
      <c r="L8" s="346"/>
      <c r="M8" s="360"/>
    </row>
    <row r="9" spans="1:13" s="1" customFormat="1" ht="30" customHeight="1" x14ac:dyDescent="0.25">
      <c r="A9" s="12" t="s">
        <v>66</v>
      </c>
      <c r="B9" s="266" t="s">
        <v>360</v>
      </c>
      <c r="C9" s="154" t="s">
        <v>228</v>
      </c>
      <c r="D9" s="155">
        <v>2</v>
      </c>
      <c r="E9" s="154">
        <v>2</v>
      </c>
      <c r="F9" s="15">
        <f>E9/D9*100</f>
        <v>100</v>
      </c>
      <c r="G9" s="346"/>
      <c r="H9" s="346"/>
      <c r="I9" s="346"/>
      <c r="J9" s="346"/>
      <c r="K9" s="346"/>
      <c r="L9" s="346"/>
      <c r="M9" s="360"/>
    </row>
    <row r="10" spans="1:13" s="1" customFormat="1" ht="30" customHeight="1" x14ac:dyDescent="0.25">
      <c r="A10" s="270" t="s">
        <v>69</v>
      </c>
      <c r="B10" s="266" t="s">
        <v>361</v>
      </c>
      <c r="C10" s="271" t="s">
        <v>170</v>
      </c>
      <c r="D10" s="269">
        <v>3</v>
      </c>
      <c r="E10" s="268">
        <v>3</v>
      </c>
      <c r="F10" s="15">
        <f>E10/D10*100</f>
        <v>100</v>
      </c>
      <c r="G10" s="249"/>
      <c r="H10" s="249"/>
      <c r="I10" s="249"/>
      <c r="J10" s="249"/>
      <c r="K10" s="249"/>
      <c r="L10" s="249"/>
      <c r="M10" s="252"/>
    </row>
    <row r="11" spans="1:13" s="1" customFormat="1" ht="20.100000000000001" customHeight="1" x14ac:dyDescent="0.25">
      <c r="A11" s="47"/>
      <c r="B11" s="20" t="s">
        <v>79</v>
      </c>
      <c r="C11" s="21"/>
      <c r="D11" s="22" t="s">
        <v>61</v>
      </c>
      <c r="E11" s="22" t="s">
        <v>61</v>
      </c>
      <c r="F11" s="23" t="s">
        <v>80</v>
      </c>
      <c r="G11" s="75">
        <f>4/4</f>
        <v>1</v>
      </c>
      <c r="H11" s="34">
        <v>251185</v>
      </c>
      <c r="I11" s="160">
        <v>248075</v>
      </c>
      <c r="J11" s="98">
        <f>I11/H11</f>
        <v>0.98761868742162151</v>
      </c>
      <c r="K11" s="98">
        <f>G11/J11</f>
        <v>1.0125365312909402</v>
      </c>
      <c r="L11" s="36" t="s">
        <v>12</v>
      </c>
      <c r="M11" s="23"/>
    </row>
    <row r="12" spans="1:13" s="1" customFormat="1" ht="15.95" customHeight="1" x14ac:dyDescent="0.25">
      <c r="A12" s="48" t="s">
        <v>81</v>
      </c>
      <c r="B12" s="332" t="s">
        <v>265</v>
      </c>
      <c r="C12" s="333"/>
      <c r="D12" s="333"/>
      <c r="E12" s="333"/>
      <c r="F12" s="333"/>
      <c r="G12" s="333"/>
      <c r="H12" s="333"/>
      <c r="I12" s="333"/>
      <c r="J12" s="333"/>
      <c r="K12" s="333"/>
      <c r="L12" s="334"/>
      <c r="M12" s="30"/>
    </row>
    <row r="13" spans="1:13" s="1" customFormat="1" ht="14.1" customHeight="1" x14ac:dyDescent="0.25">
      <c r="A13" s="49"/>
      <c r="B13" s="9" t="s">
        <v>59</v>
      </c>
      <c r="C13" s="131"/>
      <c r="D13" s="131"/>
      <c r="E13" s="131"/>
      <c r="F13" s="72" t="s">
        <v>83</v>
      </c>
      <c r="G13" s="9" t="s">
        <v>61</v>
      </c>
      <c r="H13" s="9" t="s">
        <v>61</v>
      </c>
      <c r="I13" s="9" t="s">
        <v>61</v>
      </c>
      <c r="J13" s="9" t="s">
        <v>61</v>
      </c>
      <c r="K13" s="9" t="s">
        <v>61</v>
      </c>
      <c r="L13" s="150"/>
      <c r="M13" s="30"/>
    </row>
    <row r="14" spans="1:13" s="2" customFormat="1" ht="30.95" customHeight="1" x14ac:dyDescent="0.25">
      <c r="A14" s="49" t="s">
        <v>84</v>
      </c>
      <c r="B14" s="133" t="s">
        <v>266</v>
      </c>
      <c r="C14" s="157" t="s">
        <v>267</v>
      </c>
      <c r="D14" s="38">
        <v>3</v>
      </c>
      <c r="E14" s="38">
        <v>3</v>
      </c>
      <c r="F14" s="103">
        <f>E14/D14*100</f>
        <v>100</v>
      </c>
      <c r="G14" s="40" t="s">
        <v>61</v>
      </c>
      <c r="H14" s="40" t="s">
        <v>61</v>
      </c>
      <c r="I14" s="40" t="s">
        <v>61</v>
      </c>
      <c r="J14" s="40" t="s">
        <v>61</v>
      </c>
      <c r="K14" s="40" t="s">
        <v>61</v>
      </c>
      <c r="L14" s="40" t="s">
        <v>61</v>
      </c>
      <c r="M14" s="67"/>
    </row>
    <row r="15" spans="1:13" ht="75.95" customHeight="1" x14ac:dyDescent="0.25">
      <c r="A15" s="54" t="s">
        <v>86</v>
      </c>
      <c r="B15" s="156" t="s">
        <v>268</v>
      </c>
      <c r="C15" s="157" t="s">
        <v>267</v>
      </c>
      <c r="D15" s="38">
        <v>882</v>
      </c>
      <c r="E15" s="38">
        <v>882</v>
      </c>
      <c r="F15" s="15">
        <v>100</v>
      </c>
      <c r="G15" s="40" t="s">
        <v>61</v>
      </c>
      <c r="H15" s="40" t="s">
        <v>61</v>
      </c>
      <c r="I15" s="40" t="s">
        <v>61</v>
      </c>
      <c r="J15" s="40" t="s">
        <v>61</v>
      </c>
      <c r="K15" s="40" t="s">
        <v>61</v>
      </c>
      <c r="L15" s="40" t="s">
        <v>61</v>
      </c>
      <c r="M15" s="67"/>
    </row>
    <row r="16" spans="1:13" ht="21.95" customHeight="1" x14ac:dyDescent="0.25">
      <c r="A16" s="55"/>
      <c r="B16" s="20" t="s">
        <v>107</v>
      </c>
      <c r="C16" s="86"/>
      <c r="D16" s="23" t="s">
        <v>61</v>
      </c>
      <c r="E16" s="23" t="s">
        <v>61</v>
      </c>
      <c r="F16" s="23" t="s">
        <v>80</v>
      </c>
      <c r="G16" s="158">
        <f>2/2</f>
        <v>1</v>
      </c>
      <c r="H16" s="75">
        <v>3105654.25</v>
      </c>
      <c r="I16" s="23">
        <v>3105654.25</v>
      </c>
      <c r="J16" s="111">
        <f>I16/H16</f>
        <v>1</v>
      </c>
      <c r="K16" s="152">
        <f>G16/J16</f>
        <v>1</v>
      </c>
      <c r="L16" s="36" t="s">
        <v>12</v>
      </c>
      <c r="M16" s="23"/>
    </row>
    <row r="17" spans="1:13" ht="21.95" customHeight="1" x14ac:dyDescent="0.25">
      <c r="A17" s="48" t="s">
        <v>108</v>
      </c>
      <c r="B17" s="332" t="s">
        <v>269</v>
      </c>
      <c r="C17" s="333"/>
      <c r="D17" s="333"/>
      <c r="E17" s="333"/>
      <c r="F17" s="333"/>
      <c r="G17" s="333"/>
      <c r="H17" s="333"/>
      <c r="I17" s="333"/>
      <c r="J17" s="333"/>
      <c r="K17" s="333"/>
      <c r="L17" s="334"/>
      <c r="M17" s="23"/>
    </row>
    <row r="18" spans="1:13" ht="15" customHeight="1" x14ac:dyDescent="0.25">
      <c r="A18" s="49"/>
      <c r="B18" s="9" t="s">
        <v>59</v>
      </c>
      <c r="C18" s="131"/>
      <c r="D18" s="131"/>
      <c r="E18" s="131"/>
      <c r="F18" s="72" t="s">
        <v>83</v>
      </c>
      <c r="G18" s="9" t="s">
        <v>61</v>
      </c>
      <c r="H18" s="9" t="s">
        <v>61</v>
      </c>
      <c r="I18" s="9" t="s">
        <v>61</v>
      </c>
      <c r="J18" s="9" t="s">
        <v>61</v>
      </c>
      <c r="K18" s="9" t="s">
        <v>61</v>
      </c>
      <c r="L18" s="150"/>
      <c r="M18" s="23"/>
    </row>
    <row r="19" spans="1:13" ht="42" customHeight="1" x14ac:dyDescent="0.25">
      <c r="A19" s="49" t="s">
        <v>110</v>
      </c>
      <c r="B19" s="133" t="s">
        <v>270</v>
      </c>
      <c r="C19" s="157" t="s">
        <v>63</v>
      </c>
      <c r="D19" s="38">
        <v>30</v>
      </c>
      <c r="E19" s="38">
        <v>30</v>
      </c>
      <c r="F19" s="103">
        <f>E19/D19*100</f>
        <v>100</v>
      </c>
      <c r="G19" s="40" t="s">
        <v>61</v>
      </c>
      <c r="H19" s="40" t="s">
        <v>61</v>
      </c>
      <c r="I19" s="40" t="s">
        <v>61</v>
      </c>
      <c r="J19" s="40" t="s">
        <v>61</v>
      </c>
      <c r="K19" s="40" t="s">
        <v>61</v>
      </c>
      <c r="L19" s="40" t="s">
        <v>61</v>
      </c>
      <c r="M19" s="23"/>
    </row>
    <row r="20" spans="1:13" ht="60.95" customHeight="1" x14ac:dyDescent="0.25">
      <c r="A20" s="49" t="s">
        <v>112</v>
      </c>
      <c r="B20" s="156" t="s">
        <v>271</v>
      </c>
      <c r="C20" s="157" t="s">
        <v>63</v>
      </c>
      <c r="D20" s="38">
        <v>35</v>
      </c>
      <c r="E20" s="38">
        <v>35</v>
      </c>
      <c r="F20" s="103">
        <f>E20/D20*100</f>
        <v>100</v>
      </c>
      <c r="G20" s="40" t="s">
        <v>61</v>
      </c>
      <c r="H20" s="40" t="s">
        <v>61</v>
      </c>
      <c r="I20" s="40" t="s">
        <v>61</v>
      </c>
      <c r="J20" s="40" t="s">
        <v>61</v>
      </c>
      <c r="K20" s="40" t="s">
        <v>61</v>
      </c>
      <c r="L20" s="40" t="s">
        <v>61</v>
      </c>
      <c r="M20" s="23"/>
    </row>
    <row r="21" spans="1:13" ht="80.099999999999994" customHeight="1" x14ac:dyDescent="0.25">
      <c r="A21" s="49" t="s">
        <v>114</v>
      </c>
      <c r="B21" s="156" t="s">
        <v>272</v>
      </c>
      <c r="C21" s="157" t="s">
        <v>63</v>
      </c>
      <c r="D21" s="38">
        <v>10</v>
      </c>
      <c r="E21" s="38">
        <v>10</v>
      </c>
      <c r="F21" s="103">
        <f>E21/D21*100</f>
        <v>100</v>
      </c>
      <c r="G21" s="40" t="s">
        <v>61</v>
      </c>
      <c r="H21" s="40" t="s">
        <v>61</v>
      </c>
      <c r="I21" s="40" t="s">
        <v>61</v>
      </c>
      <c r="J21" s="40" t="s">
        <v>61</v>
      </c>
      <c r="K21" s="40" t="s">
        <v>61</v>
      </c>
      <c r="L21" s="40" t="s">
        <v>61</v>
      </c>
      <c r="M21" s="23"/>
    </row>
    <row r="22" spans="1:13" ht="45" customHeight="1" x14ac:dyDescent="0.25">
      <c r="A22" s="49" t="s">
        <v>116</v>
      </c>
      <c r="B22" s="156" t="s">
        <v>273</v>
      </c>
      <c r="C22" s="157" t="s">
        <v>228</v>
      </c>
      <c r="D22" s="38">
        <v>3</v>
      </c>
      <c r="E22" s="38">
        <v>19</v>
      </c>
      <c r="F22" s="74">
        <f>D22/E22*100</f>
        <v>15.789473684210526</v>
      </c>
      <c r="G22" s="40" t="s">
        <v>61</v>
      </c>
      <c r="H22" s="40" t="s">
        <v>61</v>
      </c>
      <c r="I22" s="40" t="s">
        <v>61</v>
      </c>
      <c r="J22" s="40" t="s">
        <v>61</v>
      </c>
      <c r="K22" s="40" t="s">
        <v>61</v>
      </c>
      <c r="L22" s="40" t="s">
        <v>61</v>
      </c>
      <c r="M22" s="23"/>
    </row>
    <row r="23" spans="1:13" ht="39.75" customHeight="1" x14ac:dyDescent="0.25">
      <c r="A23" s="55"/>
      <c r="B23" s="20" t="s">
        <v>118</v>
      </c>
      <c r="C23" s="86"/>
      <c r="D23" s="23" t="s">
        <v>61</v>
      </c>
      <c r="E23" s="23" t="s">
        <v>61</v>
      </c>
      <c r="F23" s="23" t="s">
        <v>80</v>
      </c>
      <c r="G23" s="135">
        <f>3/4</f>
        <v>0.75</v>
      </c>
      <c r="H23" s="75">
        <v>664593.80000000005</v>
      </c>
      <c r="I23" s="23">
        <v>664593.80000000005</v>
      </c>
      <c r="J23" s="111">
        <f>I23/H23</f>
        <v>1</v>
      </c>
      <c r="K23" s="75">
        <f>G23/J23</f>
        <v>0.75</v>
      </c>
      <c r="L23" s="263" t="s">
        <v>356</v>
      </c>
      <c r="M23" s="30"/>
    </row>
    <row r="24" spans="1:13" ht="66.75" customHeight="1" x14ac:dyDescent="0.25">
      <c r="A24" s="60"/>
      <c r="B24" s="16" t="s">
        <v>142</v>
      </c>
      <c r="C24" s="61"/>
      <c r="D24" s="62" t="s">
        <v>61</v>
      </c>
      <c r="E24" s="62" t="s">
        <v>61</v>
      </c>
      <c r="F24" s="23" t="s">
        <v>143</v>
      </c>
      <c r="G24" s="63">
        <f>(G11+G16+G23)/3</f>
        <v>0.91666666666666663</v>
      </c>
      <c r="H24" s="63">
        <f>H11+H16+H23</f>
        <v>4021433.05</v>
      </c>
      <c r="I24" s="63">
        <f>I11+I16+I23</f>
        <v>4018323.05</v>
      </c>
      <c r="J24" s="74">
        <f>I24/H24</f>
        <v>0.99922664384528292</v>
      </c>
      <c r="K24" s="75">
        <f>G24/J24</f>
        <v>0.91737612513923361</v>
      </c>
      <c r="L24" s="36" t="s">
        <v>12</v>
      </c>
      <c r="M24" s="250" t="s">
        <v>391</v>
      </c>
    </row>
  </sheetData>
  <mergeCells count="12">
    <mergeCell ref="M7:M9"/>
    <mergeCell ref="B1:L1"/>
    <mergeCell ref="B4:L4"/>
    <mergeCell ref="B5:L5"/>
    <mergeCell ref="B12:L12"/>
    <mergeCell ref="B17:L17"/>
    <mergeCell ref="G7:G9"/>
    <mergeCell ref="H7:H9"/>
    <mergeCell ref="I7:I9"/>
    <mergeCell ref="J7:J9"/>
    <mergeCell ref="K7:K9"/>
    <mergeCell ref="L7:L9"/>
  </mergeCells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24"/>
  <sheetViews>
    <sheetView topLeftCell="A19" workbookViewId="0">
      <selection activeCell="B1" sqref="B1:L1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6.57031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7.28515625" customWidth="1"/>
    <col min="9" max="9" width="15.28515625" customWidth="1"/>
    <col min="10" max="10" width="14.28515625" customWidth="1"/>
    <col min="11" max="11" width="13.7109375" customWidth="1"/>
    <col min="12" max="12" width="20.28515625" style="4" customWidth="1"/>
    <col min="13" max="13" width="31.140625" customWidth="1"/>
  </cols>
  <sheetData>
    <row r="1" spans="1:13" ht="36.75" customHeight="1" x14ac:dyDescent="0.25">
      <c r="A1" s="117" t="s">
        <v>274</v>
      </c>
      <c r="B1" s="348" t="s">
        <v>275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32" t="s">
        <v>276</v>
      </c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4"/>
    </row>
    <row r="5" spans="1:13" x14ac:dyDescent="0.25">
      <c r="A5" s="42" t="s">
        <v>56</v>
      </c>
      <c r="B5" s="332" t="s">
        <v>277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4"/>
    </row>
    <row r="6" spans="1:13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3" s="1" customFormat="1" ht="165.95" customHeight="1" x14ac:dyDescent="0.25">
      <c r="A7" s="12" t="s">
        <v>58</v>
      </c>
      <c r="B7" s="118" t="s">
        <v>278</v>
      </c>
      <c r="C7" s="119" t="s">
        <v>63</v>
      </c>
      <c r="D7" s="120">
        <v>100</v>
      </c>
      <c r="E7" s="121">
        <v>100</v>
      </c>
      <c r="F7" s="122">
        <f t="shared" ref="F7:F12" si="0">E7/D7*100</f>
        <v>100</v>
      </c>
      <c r="G7" s="41" t="s">
        <v>61</v>
      </c>
      <c r="H7" s="41" t="s">
        <v>61</v>
      </c>
      <c r="I7" s="41" t="s">
        <v>61</v>
      </c>
      <c r="J7" s="41" t="s">
        <v>61</v>
      </c>
      <c r="K7" s="41" t="s">
        <v>61</v>
      </c>
      <c r="L7" s="41" t="s">
        <v>61</v>
      </c>
      <c r="M7" s="148"/>
    </row>
    <row r="8" spans="1:13" s="1" customFormat="1" ht="155.1" customHeight="1" x14ac:dyDescent="0.25">
      <c r="A8" s="12" t="s">
        <v>64</v>
      </c>
      <c r="B8" s="118" t="s">
        <v>279</v>
      </c>
      <c r="C8" s="119" t="s">
        <v>63</v>
      </c>
      <c r="D8" s="120">
        <v>100</v>
      </c>
      <c r="E8" s="121">
        <v>100</v>
      </c>
      <c r="F8" s="122">
        <f t="shared" si="0"/>
        <v>100</v>
      </c>
      <c r="G8" s="41" t="s">
        <v>61</v>
      </c>
      <c r="H8" s="41" t="s">
        <v>61</v>
      </c>
      <c r="I8" s="41" t="s">
        <v>61</v>
      </c>
      <c r="J8" s="41" t="s">
        <v>61</v>
      </c>
      <c r="K8" s="41" t="s">
        <v>61</v>
      </c>
      <c r="L8" s="41" t="s">
        <v>61</v>
      </c>
      <c r="M8" s="148"/>
    </row>
    <row r="9" spans="1:13" s="1" customFormat="1" ht="152.1" customHeight="1" x14ac:dyDescent="0.25">
      <c r="A9" s="12" t="s">
        <v>66</v>
      </c>
      <c r="B9" s="118" t="s">
        <v>280</v>
      </c>
      <c r="C9" s="119" t="s">
        <v>63</v>
      </c>
      <c r="D9" s="120">
        <v>100</v>
      </c>
      <c r="E9" s="121">
        <v>100</v>
      </c>
      <c r="F9" s="122">
        <f t="shared" si="0"/>
        <v>100</v>
      </c>
      <c r="G9" s="41" t="s">
        <v>61</v>
      </c>
      <c r="H9" s="41" t="s">
        <v>61</v>
      </c>
      <c r="I9" s="41" t="s">
        <v>61</v>
      </c>
      <c r="J9" s="41" t="s">
        <v>61</v>
      </c>
      <c r="K9" s="41" t="s">
        <v>61</v>
      </c>
      <c r="L9" s="41" t="s">
        <v>61</v>
      </c>
      <c r="M9" s="148"/>
    </row>
    <row r="10" spans="1:13" s="1" customFormat="1" ht="30.95" customHeight="1" x14ac:dyDescent="0.25">
      <c r="A10" s="12" t="s">
        <v>69</v>
      </c>
      <c r="B10" s="118" t="s">
        <v>281</v>
      </c>
      <c r="C10" s="119" t="s">
        <v>282</v>
      </c>
      <c r="D10" s="120">
        <v>2</v>
      </c>
      <c r="E10" s="121">
        <v>2</v>
      </c>
      <c r="F10" s="122">
        <f t="shared" si="0"/>
        <v>100</v>
      </c>
      <c r="G10" s="41" t="s">
        <v>61</v>
      </c>
      <c r="H10" s="41" t="s">
        <v>61</v>
      </c>
      <c r="I10" s="41" t="s">
        <v>61</v>
      </c>
      <c r="J10" s="41" t="s">
        <v>61</v>
      </c>
      <c r="K10" s="41" t="s">
        <v>61</v>
      </c>
      <c r="L10" s="41" t="s">
        <v>61</v>
      </c>
      <c r="M10" s="148"/>
    </row>
    <row r="11" spans="1:13" s="1" customFormat="1" ht="105.95" customHeight="1" x14ac:dyDescent="0.25">
      <c r="A11" s="12" t="s">
        <v>71</v>
      </c>
      <c r="B11" s="123" t="s">
        <v>283</v>
      </c>
      <c r="C11" s="119" t="s">
        <v>282</v>
      </c>
      <c r="D11" s="124">
        <v>1</v>
      </c>
      <c r="E11" s="125">
        <v>1</v>
      </c>
      <c r="F11" s="126">
        <f t="shared" si="0"/>
        <v>100</v>
      </c>
      <c r="G11" s="41" t="s">
        <v>61</v>
      </c>
      <c r="H11" s="41" t="s">
        <v>61</v>
      </c>
      <c r="I11" s="41" t="s">
        <v>61</v>
      </c>
      <c r="J11" s="41" t="s">
        <v>61</v>
      </c>
      <c r="K11" s="41" t="s">
        <v>61</v>
      </c>
      <c r="L11" s="41" t="s">
        <v>61</v>
      </c>
      <c r="M11" s="148"/>
    </row>
    <row r="12" spans="1:13" s="1" customFormat="1" ht="105.95" customHeight="1" x14ac:dyDescent="0.25">
      <c r="A12" s="12" t="s">
        <v>73</v>
      </c>
      <c r="B12" s="123" t="s">
        <v>381</v>
      </c>
      <c r="C12" s="119" t="s">
        <v>282</v>
      </c>
      <c r="D12" s="124">
        <v>2</v>
      </c>
      <c r="E12" s="125">
        <v>1</v>
      </c>
      <c r="F12" s="126">
        <f t="shared" si="0"/>
        <v>50</v>
      </c>
      <c r="G12" s="255" t="s">
        <v>61</v>
      </c>
      <c r="H12" s="255" t="s">
        <v>61</v>
      </c>
      <c r="I12" s="255" t="s">
        <v>61</v>
      </c>
      <c r="J12" s="255" t="s">
        <v>61</v>
      </c>
      <c r="K12" s="255" t="s">
        <v>61</v>
      </c>
      <c r="L12" s="255" t="s">
        <v>61</v>
      </c>
      <c r="M12" s="148"/>
    </row>
    <row r="13" spans="1:13" s="2" customFormat="1" x14ac:dyDescent="0.25">
      <c r="A13" s="47"/>
      <c r="B13" s="127" t="s">
        <v>79</v>
      </c>
      <c r="C13" s="128"/>
      <c r="D13" s="37" t="s">
        <v>61</v>
      </c>
      <c r="E13" s="37" t="s">
        <v>61</v>
      </c>
      <c r="F13" s="37" t="s">
        <v>80</v>
      </c>
      <c r="G13" s="129">
        <f>5/6</f>
        <v>0.83333333333333337</v>
      </c>
      <c r="H13" s="130">
        <v>500909540.93000001</v>
      </c>
      <c r="I13" s="130">
        <v>197976788.58000001</v>
      </c>
      <c r="J13" s="149">
        <f>I13/H13</f>
        <v>0.39523461304496582</v>
      </c>
      <c r="K13" s="99">
        <f>G13/J13</f>
        <v>2.1084523111808657</v>
      </c>
      <c r="L13" s="36" t="s">
        <v>12</v>
      </c>
      <c r="M13" s="23"/>
    </row>
    <row r="14" spans="1:13" ht="31.5" customHeight="1" x14ac:dyDescent="0.25">
      <c r="A14" s="48" t="s">
        <v>81</v>
      </c>
      <c r="B14" s="361" t="s">
        <v>284</v>
      </c>
      <c r="C14" s="361"/>
      <c r="D14" s="361"/>
      <c r="E14" s="361"/>
      <c r="F14" s="361"/>
      <c r="G14" s="361"/>
      <c r="H14" s="361"/>
      <c r="I14" s="361"/>
      <c r="J14" s="361"/>
      <c r="K14" s="361"/>
      <c r="L14" s="361"/>
      <c r="M14" s="30"/>
    </row>
    <row r="15" spans="1:13" x14ac:dyDescent="0.25">
      <c r="A15" s="49"/>
      <c r="B15" s="9" t="s">
        <v>59</v>
      </c>
      <c r="C15" s="131"/>
      <c r="D15" s="131"/>
      <c r="E15" s="131"/>
      <c r="F15" s="132" t="s">
        <v>83</v>
      </c>
      <c r="G15" s="9" t="s">
        <v>61</v>
      </c>
      <c r="H15" s="9" t="s">
        <v>61</v>
      </c>
      <c r="I15" s="9" t="s">
        <v>61</v>
      </c>
      <c r="J15" s="9" t="s">
        <v>61</v>
      </c>
      <c r="K15" s="9" t="s">
        <v>61</v>
      </c>
      <c r="L15" s="150"/>
      <c r="M15" s="30"/>
    </row>
    <row r="16" spans="1:13" ht="93" customHeight="1" x14ac:dyDescent="0.25">
      <c r="A16" s="8" t="s">
        <v>84</v>
      </c>
      <c r="B16" s="133" t="s">
        <v>285</v>
      </c>
      <c r="C16" s="134" t="s">
        <v>282</v>
      </c>
      <c r="D16" s="61">
        <v>1</v>
      </c>
      <c r="E16" s="61">
        <v>1</v>
      </c>
      <c r="F16" s="103">
        <f>E16/D16*100</f>
        <v>100</v>
      </c>
      <c r="G16" s="40" t="s">
        <v>61</v>
      </c>
      <c r="H16" s="40" t="s">
        <v>61</v>
      </c>
      <c r="I16" s="40" t="s">
        <v>61</v>
      </c>
      <c r="J16" s="40" t="s">
        <v>61</v>
      </c>
      <c r="K16" s="40" t="s">
        <v>61</v>
      </c>
      <c r="L16" s="40" t="s">
        <v>61</v>
      </c>
      <c r="M16" s="30"/>
    </row>
    <row r="17" spans="1:13" s="2" customFormat="1" x14ac:dyDescent="0.25">
      <c r="A17" s="55"/>
      <c r="B17" s="85" t="s">
        <v>107</v>
      </c>
      <c r="C17" s="86"/>
      <c r="D17" s="23" t="s">
        <v>61</v>
      </c>
      <c r="E17" s="23" t="s">
        <v>61</v>
      </c>
      <c r="F17" s="23" t="s">
        <v>80</v>
      </c>
      <c r="G17" s="135">
        <f>1/1</f>
        <v>1</v>
      </c>
      <c r="H17" s="75">
        <v>9615603.6600000001</v>
      </c>
      <c r="I17" s="75">
        <v>8204902.8899999997</v>
      </c>
      <c r="J17" s="74">
        <f>I17/H17</f>
        <v>0.85329046205716841</v>
      </c>
      <c r="K17" s="71">
        <f>G17/J17</f>
        <v>1.1719338776963879</v>
      </c>
      <c r="L17" s="36" t="s">
        <v>12</v>
      </c>
      <c r="M17" s="23"/>
    </row>
    <row r="18" spans="1:13" s="114" customFormat="1" x14ac:dyDescent="0.25">
      <c r="A18" s="48" t="s">
        <v>108</v>
      </c>
      <c r="B18" s="353" t="s">
        <v>286</v>
      </c>
      <c r="C18" s="354"/>
      <c r="D18" s="354"/>
      <c r="E18" s="354"/>
      <c r="F18" s="355"/>
      <c r="G18" s="355"/>
      <c r="H18" s="355"/>
      <c r="I18" s="355"/>
      <c r="J18" s="355"/>
      <c r="K18" s="355"/>
      <c r="L18" s="355"/>
      <c r="M18" s="356"/>
    </row>
    <row r="19" spans="1:13" s="2" customFormat="1" ht="45" customHeight="1" x14ac:dyDescent="0.25">
      <c r="A19" s="136" t="s">
        <v>110</v>
      </c>
      <c r="B19" s="137" t="s">
        <v>287</v>
      </c>
      <c r="C19" s="96" t="s">
        <v>282</v>
      </c>
      <c r="D19" s="96">
        <v>95</v>
      </c>
      <c r="E19" s="96">
        <v>95</v>
      </c>
      <c r="F19" s="103">
        <f>E19/D19*100</f>
        <v>100</v>
      </c>
      <c r="G19" s="138" t="s">
        <v>61</v>
      </c>
      <c r="H19" s="138" t="s">
        <v>61</v>
      </c>
      <c r="I19" s="138" t="s">
        <v>61</v>
      </c>
      <c r="J19" s="138" t="s">
        <v>61</v>
      </c>
      <c r="K19" s="138" t="s">
        <v>61</v>
      </c>
      <c r="L19" s="138" t="s">
        <v>61</v>
      </c>
      <c r="M19" s="62"/>
    </row>
    <row r="20" spans="1:13" s="2" customFormat="1" ht="30" customHeight="1" x14ac:dyDescent="0.25">
      <c r="A20" s="136" t="s">
        <v>112</v>
      </c>
      <c r="B20" s="139" t="s">
        <v>382</v>
      </c>
      <c r="C20" s="113" t="s">
        <v>282</v>
      </c>
      <c r="D20" s="113">
        <v>10</v>
      </c>
      <c r="E20" s="113">
        <v>0</v>
      </c>
      <c r="F20" s="103">
        <f>E20/D20*100</f>
        <v>0</v>
      </c>
      <c r="G20" s="138" t="s">
        <v>61</v>
      </c>
      <c r="H20" s="138" t="s">
        <v>61</v>
      </c>
      <c r="I20" s="138" t="s">
        <v>61</v>
      </c>
      <c r="J20" s="138" t="s">
        <v>61</v>
      </c>
      <c r="K20" s="138" t="s">
        <v>61</v>
      </c>
      <c r="L20" s="138" t="s">
        <v>61</v>
      </c>
      <c r="M20" s="62"/>
    </row>
    <row r="21" spans="1:13" s="115" customFormat="1" x14ac:dyDescent="0.25">
      <c r="A21" s="140"/>
      <c r="B21" s="141" t="s">
        <v>118</v>
      </c>
      <c r="C21" s="142"/>
      <c r="D21" s="143"/>
      <c r="E21" s="143"/>
      <c r="F21" s="23" t="s">
        <v>80</v>
      </c>
      <c r="G21" s="23">
        <f>1/2</f>
        <v>0.5</v>
      </c>
      <c r="H21" s="75">
        <v>600000</v>
      </c>
      <c r="I21" s="23">
        <v>600000</v>
      </c>
      <c r="J21" s="152">
        <f>I21/H21</f>
        <v>1</v>
      </c>
      <c r="K21" s="34">
        <f>G21/J21</f>
        <v>0.5</v>
      </c>
      <c r="L21" s="278" t="s">
        <v>20</v>
      </c>
      <c r="M21" s="23"/>
    </row>
    <row r="22" spans="1:13" x14ac:dyDescent="0.25">
      <c r="A22" s="57"/>
      <c r="B22" s="6"/>
      <c r="C22" s="10"/>
      <c r="D22" s="6" t="s">
        <v>61</v>
      </c>
      <c r="E22" s="6" t="s">
        <v>61</v>
      </c>
      <c r="F22" s="6" t="s">
        <v>61</v>
      </c>
      <c r="G22" s="58" t="s">
        <v>80</v>
      </c>
      <c r="H22" s="10"/>
      <c r="I22" s="10"/>
      <c r="J22" s="72" t="s">
        <v>140</v>
      </c>
      <c r="K22" s="72" t="s">
        <v>141</v>
      </c>
      <c r="L22" s="5"/>
      <c r="M22" s="30"/>
    </row>
    <row r="23" spans="1:13" s="116" customFormat="1" ht="93" customHeight="1" x14ac:dyDescent="0.25">
      <c r="A23" s="144"/>
      <c r="B23" s="145" t="s">
        <v>142</v>
      </c>
      <c r="C23" s="146"/>
      <c r="D23" s="121" t="s">
        <v>61</v>
      </c>
      <c r="E23" s="121" t="s">
        <v>61</v>
      </c>
      <c r="F23" s="37" t="s">
        <v>143</v>
      </c>
      <c r="G23" s="147">
        <f>(G13+G17+G21)/3</f>
        <v>0.77777777777777779</v>
      </c>
      <c r="H23" s="129">
        <f>H13+H17+H21</f>
        <v>511125144.59000003</v>
      </c>
      <c r="I23" s="129">
        <f>I13+I17+I21</f>
        <v>206781691.47</v>
      </c>
      <c r="J23" s="153">
        <f>I23/H23</f>
        <v>0.40456176664106458</v>
      </c>
      <c r="K23" s="129">
        <f>G23/J23</f>
        <v>1.9225192341713251</v>
      </c>
      <c r="L23" s="36" t="s">
        <v>12</v>
      </c>
      <c r="M23" s="283" t="s">
        <v>391</v>
      </c>
    </row>
    <row r="24" spans="1:13" x14ac:dyDescent="0.25">
      <c r="G24" s="26"/>
    </row>
  </sheetData>
  <mergeCells count="5">
    <mergeCell ref="B1:L1"/>
    <mergeCell ref="B4:M4"/>
    <mergeCell ref="B5:M5"/>
    <mergeCell ref="B14:L14"/>
    <mergeCell ref="B18:M18"/>
  </mergeCells>
  <pageMargins left="0.511811023622047" right="0.511811023622047" top="0.55118110236220497" bottom="0.55118110236220497" header="0" footer="0"/>
  <pageSetup paperSize="9" scale="66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M13"/>
  <sheetViews>
    <sheetView topLeftCell="A3" workbookViewId="0">
      <selection activeCell="M12" sqref="M12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4.4257812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4.28515625" customWidth="1"/>
  </cols>
  <sheetData>
    <row r="1" spans="1:13" ht="40.5" customHeight="1" x14ac:dyDescent="0.25">
      <c r="B1" s="348" t="s">
        <v>288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289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ht="15.75" customHeight="1" x14ac:dyDescent="0.25">
      <c r="A5" s="42" t="s">
        <v>56</v>
      </c>
      <c r="B5" s="332" t="s">
        <v>290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1"/>
    </row>
    <row r="6" spans="1:13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3" s="1" customFormat="1" ht="74.099999999999994" customHeight="1" x14ac:dyDescent="0.25">
      <c r="A7" s="38" t="s">
        <v>58</v>
      </c>
      <c r="B7" s="83" t="s">
        <v>291</v>
      </c>
      <c r="C7" s="96" t="s">
        <v>292</v>
      </c>
      <c r="D7" s="107">
        <v>110.916</v>
      </c>
      <c r="E7" s="107">
        <v>99.02</v>
      </c>
      <c r="F7" s="15">
        <f>E7/D7*100</f>
        <v>89.274766489956363</v>
      </c>
      <c r="G7" s="345" t="s">
        <v>61</v>
      </c>
      <c r="H7" s="345" t="s">
        <v>61</v>
      </c>
      <c r="I7" s="345" t="s">
        <v>61</v>
      </c>
      <c r="J7" s="345" t="s">
        <v>61</v>
      </c>
      <c r="K7" s="345" t="s">
        <v>61</v>
      </c>
      <c r="L7" s="345" t="s">
        <v>61</v>
      </c>
      <c r="M7" s="359"/>
    </row>
    <row r="8" spans="1:13" s="1" customFormat="1" ht="138.94999999999999" customHeight="1" x14ac:dyDescent="0.25">
      <c r="A8" s="38" t="s">
        <v>64</v>
      </c>
      <c r="B8" s="83" t="s">
        <v>293</v>
      </c>
      <c r="C8" s="96" t="s">
        <v>292</v>
      </c>
      <c r="D8" s="107">
        <v>4</v>
      </c>
      <c r="E8" s="107">
        <v>3.3690000000000002</v>
      </c>
      <c r="F8" s="15">
        <f>E8/D8*100</f>
        <v>84.225000000000009</v>
      </c>
      <c r="G8" s="346"/>
      <c r="H8" s="346"/>
      <c r="I8" s="346"/>
      <c r="J8" s="346"/>
      <c r="K8" s="346"/>
      <c r="L8" s="346"/>
      <c r="M8" s="360"/>
    </row>
    <row r="9" spans="1:13" s="1" customFormat="1" ht="65.099999999999994" customHeight="1" x14ac:dyDescent="0.25">
      <c r="A9" s="38" t="s">
        <v>66</v>
      </c>
      <c r="B9" s="83" t="s">
        <v>294</v>
      </c>
      <c r="C9" s="96" t="s">
        <v>117</v>
      </c>
      <c r="D9" s="107">
        <v>47</v>
      </c>
      <c r="E9" s="107">
        <v>43.83</v>
      </c>
      <c r="F9" s="15">
        <f>E9/D9*100</f>
        <v>93.255319148936167</v>
      </c>
      <c r="G9" s="346"/>
      <c r="H9" s="346"/>
      <c r="I9" s="346"/>
      <c r="J9" s="346"/>
      <c r="K9" s="346"/>
      <c r="L9" s="346"/>
      <c r="M9" s="360"/>
    </row>
    <row r="10" spans="1:13" s="1" customFormat="1" ht="50.25" customHeight="1" x14ac:dyDescent="0.25">
      <c r="A10" s="38" t="s">
        <v>69</v>
      </c>
      <c r="B10" s="83" t="s">
        <v>295</v>
      </c>
      <c r="C10" s="96" t="s">
        <v>296</v>
      </c>
      <c r="D10" s="107">
        <v>215</v>
      </c>
      <c r="E10" s="107">
        <v>0</v>
      </c>
      <c r="F10" s="15">
        <f>E10/D10*100</f>
        <v>0</v>
      </c>
      <c r="G10" s="346"/>
      <c r="H10" s="346"/>
      <c r="I10" s="346"/>
      <c r="J10" s="346"/>
      <c r="K10" s="346"/>
      <c r="L10" s="346"/>
      <c r="M10" s="64"/>
    </row>
    <row r="11" spans="1:13" s="2" customFormat="1" x14ac:dyDescent="0.25">
      <c r="A11" s="19"/>
      <c r="B11" s="20" t="s">
        <v>79</v>
      </c>
      <c r="C11" s="21"/>
      <c r="D11" s="22" t="s">
        <v>61</v>
      </c>
      <c r="E11" s="22" t="s">
        <v>61</v>
      </c>
      <c r="F11" s="23" t="s">
        <v>80</v>
      </c>
      <c r="G11" s="75">
        <v>0</v>
      </c>
      <c r="H11" s="87">
        <v>162065502.09</v>
      </c>
      <c r="I11" s="86">
        <v>48458008.18</v>
      </c>
      <c r="J11" s="98">
        <f>I11/H11</f>
        <v>0.29900261039570136</v>
      </c>
      <c r="K11" s="34">
        <f>G11/J11</f>
        <v>0</v>
      </c>
      <c r="L11" s="278" t="s">
        <v>20</v>
      </c>
      <c r="M11" s="23"/>
    </row>
    <row r="12" spans="1:13" s="1" customFormat="1" ht="52.5" customHeight="1" x14ac:dyDescent="0.25">
      <c r="A12" s="60"/>
      <c r="B12" s="16" t="s">
        <v>142</v>
      </c>
      <c r="C12" s="61"/>
      <c r="D12" s="62" t="s">
        <v>61</v>
      </c>
      <c r="E12" s="62" t="s">
        <v>61</v>
      </c>
      <c r="F12" s="23" t="s">
        <v>143</v>
      </c>
      <c r="G12" s="75">
        <v>0</v>
      </c>
      <c r="H12" s="87">
        <f>H11</f>
        <v>162065502.09</v>
      </c>
      <c r="I12" s="87">
        <f>I11</f>
        <v>48458008.18</v>
      </c>
      <c r="J12" s="98">
        <f>I12/H12</f>
        <v>0.29900261039570136</v>
      </c>
      <c r="K12" s="34">
        <f>G12/J12</f>
        <v>0</v>
      </c>
      <c r="L12" s="278" t="s">
        <v>20</v>
      </c>
      <c r="M12" s="23" t="s">
        <v>395</v>
      </c>
    </row>
    <row r="13" spans="1:13" ht="15" x14ac:dyDescent="0.25">
      <c r="A13"/>
      <c r="G13" s="26"/>
      <c r="L13"/>
    </row>
  </sheetData>
  <mergeCells count="10">
    <mergeCell ref="M7:M9"/>
    <mergeCell ref="B1:L1"/>
    <mergeCell ref="B4:L4"/>
    <mergeCell ref="B5:L5"/>
    <mergeCell ref="G7:G10"/>
    <mergeCell ref="H7:H10"/>
    <mergeCell ref="I7:I10"/>
    <mergeCell ref="J7:J10"/>
    <mergeCell ref="K7:K10"/>
    <mergeCell ref="L7:L10"/>
  </mergeCells>
  <pageMargins left="0.511811023622047" right="0.511811023622047" top="0.55118110236220497" bottom="0.55118110236220497" header="0" footer="0"/>
  <pageSetup paperSize="9" scale="68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N17"/>
  <sheetViews>
    <sheetView topLeftCell="A16" workbookViewId="0">
      <selection activeCell="B1" sqref="B1:L1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4.42578125" customWidth="1"/>
    <col min="9" max="9" width="18" customWidth="1"/>
    <col min="10" max="10" width="14.28515625" customWidth="1"/>
    <col min="11" max="11" width="13.7109375" customWidth="1"/>
    <col min="12" max="12" width="20.28515625" style="4" customWidth="1"/>
    <col min="13" max="13" width="29.5703125" customWidth="1"/>
  </cols>
  <sheetData>
    <row r="1" spans="1:14" ht="40.5" customHeight="1" x14ac:dyDescent="0.25">
      <c r="B1" s="348" t="s">
        <v>297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4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4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49" t="s">
        <v>298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4" ht="15.75" customHeight="1" x14ac:dyDescent="0.25">
      <c r="A5" s="42" t="s">
        <v>56</v>
      </c>
      <c r="B5" s="332" t="s">
        <v>299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1"/>
    </row>
    <row r="6" spans="1:14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37.5" customHeight="1" x14ac:dyDescent="0.25">
      <c r="A7" s="12" t="s">
        <v>58</v>
      </c>
      <c r="B7" s="106" t="s">
        <v>300</v>
      </c>
      <c r="C7" s="96" t="s">
        <v>170</v>
      </c>
      <c r="D7" s="107">
        <v>12</v>
      </c>
      <c r="E7" s="107">
        <v>12</v>
      </c>
      <c r="F7" s="15">
        <f>E7/D7*100</f>
        <v>100</v>
      </c>
      <c r="G7" s="345" t="s">
        <v>61</v>
      </c>
      <c r="H7" s="345" t="s">
        <v>61</v>
      </c>
      <c r="I7" s="345" t="s">
        <v>61</v>
      </c>
      <c r="J7" s="345" t="s">
        <v>61</v>
      </c>
      <c r="K7" s="345" t="s">
        <v>61</v>
      </c>
      <c r="L7" s="345" t="s">
        <v>61</v>
      </c>
      <c r="M7" s="359"/>
    </row>
    <row r="8" spans="1:14" s="1" customFormat="1" ht="116.25" customHeight="1" x14ac:dyDescent="0.25">
      <c r="A8" s="12" t="s">
        <v>64</v>
      </c>
      <c r="B8" s="106" t="s">
        <v>301</v>
      </c>
      <c r="C8" s="96" t="s">
        <v>63</v>
      </c>
      <c r="D8" s="107">
        <v>18</v>
      </c>
      <c r="E8" s="107">
        <v>18</v>
      </c>
      <c r="F8" s="15">
        <f>E8/D8*100</f>
        <v>100</v>
      </c>
      <c r="G8" s="346"/>
      <c r="H8" s="346"/>
      <c r="I8" s="346"/>
      <c r="J8" s="346"/>
      <c r="K8" s="346"/>
      <c r="L8" s="346"/>
      <c r="M8" s="360"/>
    </row>
    <row r="9" spans="1:14" s="1" customFormat="1" ht="78.75" customHeight="1" x14ac:dyDescent="0.25">
      <c r="A9" s="12" t="s">
        <v>66</v>
      </c>
      <c r="B9" s="108" t="s">
        <v>302</v>
      </c>
      <c r="C9" s="96" t="s">
        <v>170</v>
      </c>
      <c r="D9" s="109">
        <v>2</v>
      </c>
      <c r="E9" s="109">
        <v>1</v>
      </c>
      <c r="F9" s="15">
        <f>E9/D9*100</f>
        <v>50</v>
      </c>
      <c r="G9" s="46"/>
      <c r="H9" s="46"/>
      <c r="I9" s="46"/>
      <c r="J9" s="46"/>
      <c r="K9" s="46"/>
      <c r="L9" s="46"/>
      <c r="M9" s="64"/>
    </row>
    <row r="10" spans="1:14" s="2" customFormat="1" ht="31.5" x14ac:dyDescent="0.25">
      <c r="A10" s="47"/>
      <c r="B10" s="20" t="s">
        <v>79</v>
      </c>
      <c r="C10" s="21"/>
      <c r="D10" s="22" t="s">
        <v>61</v>
      </c>
      <c r="E10" s="22" t="s">
        <v>61</v>
      </c>
      <c r="F10" s="23" t="s">
        <v>80</v>
      </c>
      <c r="G10" s="74">
        <f>2/3</f>
        <v>0.66666666666666663</v>
      </c>
      <c r="H10" s="110">
        <v>163887723.74000001</v>
      </c>
      <c r="I10" s="110">
        <v>163550725.94999999</v>
      </c>
      <c r="J10" s="98">
        <f>I10/H10</f>
        <v>0.99794372767947737</v>
      </c>
      <c r="K10" s="87">
        <f>G10/J10</f>
        <v>0.66804033952582609</v>
      </c>
      <c r="L10" s="35" t="s">
        <v>356</v>
      </c>
      <c r="M10" s="23"/>
    </row>
    <row r="11" spans="1:14" ht="15.75" customHeight="1" x14ac:dyDescent="0.25">
      <c r="A11" s="48" t="s">
        <v>81</v>
      </c>
      <c r="B11" s="362" t="s">
        <v>303</v>
      </c>
      <c r="C11" s="338"/>
      <c r="D11" s="338"/>
      <c r="E11" s="338"/>
      <c r="F11" s="338"/>
      <c r="G11" s="338"/>
      <c r="H11" s="338"/>
      <c r="I11" s="338"/>
      <c r="J11" s="338"/>
      <c r="K11" s="338"/>
      <c r="L11" s="339"/>
      <c r="M11" s="30"/>
    </row>
    <row r="12" spans="1:14" x14ac:dyDescent="0.25">
      <c r="A12" s="49"/>
      <c r="B12" s="50" t="s">
        <v>59</v>
      </c>
      <c r="C12" s="51"/>
      <c r="D12" s="51"/>
      <c r="E12" s="51"/>
      <c r="F12" s="52" t="s">
        <v>83</v>
      </c>
      <c r="G12" s="53" t="s">
        <v>61</v>
      </c>
      <c r="H12" s="53" t="s">
        <v>61</v>
      </c>
      <c r="I12" s="53" t="s">
        <v>61</v>
      </c>
      <c r="J12" s="53" t="s">
        <v>61</v>
      </c>
      <c r="K12" s="53" t="s">
        <v>61</v>
      </c>
      <c r="L12" s="66"/>
      <c r="M12" s="30"/>
    </row>
    <row r="13" spans="1:14" ht="40.5" customHeight="1" x14ac:dyDescent="0.25">
      <c r="A13" s="313" t="s">
        <v>84</v>
      </c>
      <c r="B13" s="314" t="s">
        <v>304</v>
      </c>
      <c r="C13" s="29" t="s">
        <v>170</v>
      </c>
      <c r="D13" s="29">
        <v>8</v>
      </c>
      <c r="E13" s="29">
        <v>8</v>
      </c>
      <c r="F13" s="210">
        <f>E13/D13*100</f>
        <v>100</v>
      </c>
      <c r="G13" s="255" t="s">
        <v>61</v>
      </c>
      <c r="H13" s="255" t="s">
        <v>61</v>
      </c>
      <c r="I13" s="255" t="s">
        <v>61</v>
      </c>
      <c r="J13" s="255" t="s">
        <v>61</v>
      </c>
      <c r="K13" s="255" t="s">
        <v>61</v>
      </c>
      <c r="L13" s="255" t="s">
        <v>61</v>
      </c>
      <c r="M13" s="315"/>
      <c r="N13" s="68"/>
    </row>
    <row r="14" spans="1:14" s="2" customFormat="1" ht="54.75" customHeight="1" x14ac:dyDescent="0.25">
      <c r="A14" s="316"/>
      <c r="B14" s="317" t="s">
        <v>107</v>
      </c>
      <c r="C14" s="128"/>
      <c r="D14" s="37" t="s">
        <v>61</v>
      </c>
      <c r="E14" s="37" t="s">
        <v>61</v>
      </c>
      <c r="F14" s="37" t="s">
        <v>80</v>
      </c>
      <c r="G14" s="37"/>
      <c r="H14" s="318"/>
      <c r="I14" s="318"/>
      <c r="J14" s="153" t="e">
        <f>I14/H14</f>
        <v>#DIV/0!</v>
      </c>
      <c r="K14" s="302" t="e">
        <f>G14/J14</f>
        <v>#DIV/0!</v>
      </c>
      <c r="L14" s="145" t="s">
        <v>383</v>
      </c>
      <c r="M14" s="37"/>
    </row>
    <row r="15" spans="1:14" ht="15" customHeight="1" x14ac:dyDescent="0.25">
      <c r="A15" s="57"/>
      <c r="B15" s="6"/>
      <c r="C15" s="10"/>
      <c r="D15" s="6" t="s">
        <v>61</v>
      </c>
      <c r="E15" s="6" t="s">
        <v>61</v>
      </c>
      <c r="F15" s="6" t="s">
        <v>61</v>
      </c>
      <c r="G15" s="58" t="s">
        <v>80</v>
      </c>
      <c r="H15" s="10"/>
      <c r="I15" s="10"/>
      <c r="J15" s="72" t="s">
        <v>140</v>
      </c>
      <c r="K15" s="72" t="s">
        <v>141</v>
      </c>
      <c r="L15" s="5"/>
      <c r="M15" s="30"/>
    </row>
    <row r="16" spans="1:14" s="1" customFormat="1" ht="97.5" customHeight="1" x14ac:dyDescent="0.25">
      <c r="A16" s="60"/>
      <c r="B16" s="16" t="s">
        <v>142</v>
      </c>
      <c r="C16" s="61"/>
      <c r="D16" s="62" t="s">
        <v>61</v>
      </c>
      <c r="E16" s="62" t="s">
        <v>61</v>
      </c>
      <c r="F16" s="23" t="s">
        <v>143</v>
      </c>
      <c r="G16" s="63">
        <f>G10</f>
        <v>0.66666666666666663</v>
      </c>
      <c r="H16" s="63">
        <f>H10+H14</f>
        <v>163887723.74000001</v>
      </c>
      <c r="I16" s="73">
        <f>I10+I14</f>
        <v>163550725.94999999</v>
      </c>
      <c r="J16" s="74">
        <f>I16/H16</f>
        <v>0.99794372767947737</v>
      </c>
      <c r="K16" s="75">
        <f>G16/J16</f>
        <v>0.66804033952582609</v>
      </c>
      <c r="L16" s="35" t="s">
        <v>356</v>
      </c>
      <c r="M16" s="265" t="s">
        <v>357</v>
      </c>
    </row>
    <row r="17" spans="9:9" x14ac:dyDescent="0.25">
      <c r="I17" s="112"/>
    </row>
  </sheetData>
  <mergeCells count="11">
    <mergeCell ref="M7:M8"/>
    <mergeCell ref="B1:L1"/>
    <mergeCell ref="B4:L4"/>
    <mergeCell ref="B5:L5"/>
    <mergeCell ref="B11:L11"/>
    <mergeCell ref="G7:G8"/>
    <mergeCell ref="H7:H8"/>
    <mergeCell ref="I7:I8"/>
    <mergeCell ref="J7:J8"/>
    <mergeCell ref="K7:K8"/>
    <mergeCell ref="L7:L8"/>
  </mergeCells>
  <pageMargins left="0.70866141732283505" right="0.70866141732283505" top="0.74803149606299202" bottom="0.74803149606299202" header="0.31496062992126" footer="0.31496062992126"/>
  <pageSetup paperSize="9" scale="66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N18"/>
  <sheetViews>
    <sheetView topLeftCell="A13" workbookViewId="0">
      <selection activeCell="M17" sqref="M17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5.42578125" customWidth="1"/>
    <col min="9" max="9" width="17.140625" customWidth="1"/>
    <col min="10" max="10" width="14.28515625" customWidth="1"/>
    <col min="11" max="11" width="13.7109375" customWidth="1"/>
    <col min="12" max="12" width="20.28515625" style="4" customWidth="1"/>
    <col min="13" max="13" width="24" customWidth="1"/>
  </cols>
  <sheetData>
    <row r="1" spans="1:14" ht="40.5" customHeight="1" x14ac:dyDescent="0.25">
      <c r="B1" s="348" t="s">
        <v>305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4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4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49" t="s">
        <v>306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4" ht="15.75" customHeight="1" x14ac:dyDescent="0.25">
      <c r="A5" s="42" t="s">
        <v>56</v>
      </c>
      <c r="B5" s="332" t="s">
        <v>307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1"/>
    </row>
    <row r="6" spans="1:14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44.25" customHeight="1" x14ac:dyDescent="0.25">
      <c r="A7" s="12" t="s">
        <v>58</v>
      </c>
      <c r="B7" s="100" t="s">
        <v>308</v>
      </c>
      <c r="C7" s="62" t="s">
        <v>151</v>
      </c>
      <c r="D7" s="96">
        <v>306</v>
      </c>
      <c r="E7" s="96">
        <v>179</v>
      </c>
      <c r="F7" s="15">
        <f>E7/D7*100</f>
        <v>58.496732026143796</v>
      </c>
      <c r="G7" s="16" t="s">
        <v>61</v>
      </c>
      <c r="H7" s="16" t="s">
        <v>61</v>
      </c>
      <c r="I7" s="16" t="s">
        <v>61</v>
      </c>
      <c r="J7" s="16" t="s">
        <v>61</v>
      </c>
      <c r="K7" s="16" t="s">
        <v>61</v>
      </c>
      <c r="L7" s="16" t="s">
        <v>61</v>
      </c>
      <c r="M7" s="359"/>
    </row>
    <row r="8" spans="1:14" s="1" customFormat="1" ht="126" x14ac:dyDescent="0.25">
      <c r="A8" s="12" t="s">
        <v>64</v>
      </c>
      <c r="B8" s="101" t="s">
        <v>309</v>
      </c>
      <c r="C8" s="62" t="s">
        <v>310</v>
      </c>
      <c r="D8" s="96">
        <v>6.056</v>
      </c>
      <c r="E8" s="96">
        <v>3.294</v>
      </c>
      <c r="F8" s="15">
        <f>E8/D8*100</f>
        <v>54.39233817701453</v>
      </c>
      <c r="G8" s="16" t="s">
        <v>61</v>
      </c>
      <c r="H8" s="16" t="s">
        <v>61</v>
      </c>
      <c r="I8" s="16" t="s">
        <v>61</v>
      </c>
      <c r="J8" s="16" t="s">
        <v>61</v>
      </c>
      <c r="K8" s="16" t="s">
        <v>61</v>
      </c>
      <c r="L8" s="16" t="s">
        <v>61</v>
      </c>
      <c r="M8" s="363"/>
    </row>
    <row r="9" spans="1:14" ht="51" customHeight="1" x14ac:dyDescent="0.25">
      <c r="A9" s="12" t="s">
        <v>66</v>
      </c>
      <c r="B9" s="279" t="s">
        <v>369</v>
      </c>
      <c r="C9" s="102" t="s">
        <v>228</v>
      </c>
      <c r="D9" s="96">
        <v>1.59</v>
      </c>
      <c r="E9" s="96">
        <v>1.59</v>
      </c>
      <c r="F9" s="103">
        <f>E9/D9*100</f>
        <v>100</v>
      </c>
      <c r="G9" s="16" t="s">
        <v>61</v>
      </c>
      <c r="H9" s="16" t="s">
        <v>61</v>
      </c>
      <c r="I9" s="16" t="s">
        <v>61</v>
      </c>
      <c r="J9" s="16" t="s">
        <v>61</v>
      </c>
      <c r="K9" s="16" t="s">
        <v>61</v>
      </c>
      <c r="L9" s="16" t="s">
        <v>61</v>
      </c>
      <c r="M9" s="67"/>
      <c r="N9" s="68"/>
    </row>
    <row r="10" spans="1:14" ht="66.75" customHeight="1" x14ac:dyDescent="0.25">
      <c r="A10" s="12" t="s">
        <v>69</v>
      </c>
      <c r="B10" s="279" t="s">
        <v>370</v>
      </c>
      <c r="C10" s="280" t="s">
        <v>372</v>
      </c>
      <c r="D10" s="96">
        <v>1</v>
      </c>
      <c r="E10" s="96">
        <v>1</v>
      </c>
      <c r="F10" s="103">
        <f>E10/D10*100</f>
        <v>100</v>
      </c>
      <c r="G10" s="16" t="s">
        <v>61</v>
      </c>
      <c r="H10" s="16" t="s">
        <v>61</v>
      </c>
      <c r="I10" s="16" t="s">
        <v>61</v>
      </c>
      <c r="J10" s="16" t="s">
        <v>61</v>
      </c>
      <c r="K10" s="16" t="s">
        <v>61</v>
      </c>
      <c r="L10" s="16" t="s">
        <v>61</v>
      </c>
      <c r="M10" s="67"/>
      <c r="N10" s="105"/>
    </row>
    <row r="11" spans="1:14" ht="96.75" customHeight="1" x14ac:dyDescent="0.25">
      <c r="A11" s="270" t="s">
        <v>71</v>
      </c>
      <c r="B11" s="279" t="s">
        <v>371</v>
      </c>
      <c r="C11" s="102" t="s">
        <v>282</v>
      </c>
      <c r="D11" s="96">
        <v>2</v>
      </c>
      <c r="E11" s="96">
        <v>0</v>
      </c>
      <c r="F11" s="103">
        <f t="shared" ref="F11:F16" si="0">E11/D11*100</f>
        <v>0</v>
      </c>
      <c r="G11" s="253" t="s">
        <v>61</v>
      </c>
      <c r="H11" s="253" t="s">
        <v>61</v>
      </c>
      <c r="I11" s="253" t="s">
        <v>61</v>
      </c>
      <c r="J11" s="253" t="s">
        <v>61</v>
      </c>
      <c r="K11" s="253" t="s">
        <v>61</v>
      </c>
      <c r="L11" s="253" t="s">
        <v>61</v>
      </c>
      <c r="M11" s="67"/>
      <c r="N11" s="105"/>
    </row>
    <row r="12" spans="1:14" ht="63" customHeight="1" x14ac:dyDescent="0.25">
      <c r="A12" s="270" t="s">
        <v>73</v>
      </c>
      <c r="B12" s="279" t="s">
        <v>311</v>
      </c>
      <c r="C12" s="281" t="s">
        <v>168</v>
      </c>
      <c r="D12" s="96">
        <v>7</v>
      </c>
      <c r="E12" s="96">
        <v>7</v>
      </c>
      <c r="F12" s="103">
        <f t="shared" si="0"/>
        <v>100</v>
      </c>
      <c r="G12" s="253" t="s">
        <v>61</v>
      </c>
      <c r="H12" s="253" t="s">
        <v>61</v>
      </c>
      <c r="I12" s="253" t="s">
        <v>61</v>
      </c>
      <c r="J12" s="253" t="s">
        <v>61</v>
      </c>
      <c r="K12" s="253" t="s">
        <v>61</v>
      </c>
      <c r="L12" s="253" t="s">
        <v>61</v>
      </c>
      <c r="M12" s="67"/>
      <c r="N12" s="105"/>
    </row>
    <row r="13" spans="1:14" ht="114.75" customHeight="1" x14ac:dyDescent="0.25">
      <c r="A13" s="270" t="s">
        <v>75</v>
      </c>
      <c r="B13" s="279" t="s">
        <v>312</v>
      </c>
      <c r="C13" s="104" t="s">
        <v>314</v>
      </c>
      <c r="D13" s="96">
        <v>3</v>
      </c>
      <c r="E13" s="96">
        <v>3</v>
      </c>
      <c r="F13" s="103">
        <f t="shared" si="0"/>
        <v>100</v>
      </c>
      <c r="G13" s="253" t="s">
        <v>61</v>
      </c>
      <c r="H13" s="253" t="s">
        <v>61</v>
      </c>
      <c r="I13" s="253" t="s">
        <v>61</v>
      </c>
      <c r="J13" s="253" t="s">
        <v>61</v>
      </c>
      <c r="K13" s="253" t="s">
        <v>61</v>
      </c>
      <c r="L13" s="253" t="s">
        <v>61</v>
      </c>
      <c r="M13" s="67"/>
      <c r="N13" s="105"/>
    </row>
    <row r="14" spans="1:14" ht="96.75" customHeight="1" x14ac:dyDescent="0.25">
      <c r="A14" s="270" t="s">
        <v>77</v>
      </c>
      <c r="B14" s="279" t="s">
        <v>373</v>
      </c>
      <c r="C14" s="62" t="s">
        <v>310</v>
      </c>
      <c r="D14" s="96">
        <v>37.200000000000003</v>
      </c>
      <c r="E14" s="96">
        <v>37.200000000000003</v>
      </c>
      <c r="F14" s="103">
        <f t="shared" si="0"/>
        <v>100</v>
      </c>
      <c r="G14" s="253" t="s">
        <v>61</v>
      </c>
      <c r="H14" s="253" t="s">
        <v>61</v>
      </c>
      <c r="I14" s="253" t="s">
        <v>61</v>
      </c>
      <c r="J14" s="253" t="s">
        <v>61</v>
      </c>
      <c r="K14" s="253" t="s">
        <v>61</v>
      </c>
      <c r="L14" s="253" t="s">
        <v>61</v>
      </c>
      <c r="M14" s="67"/>
      <c r="N14" s="105"/>
    </row>
    <row r="15" spans="1:14" s="2" customFormat="1" ht="148.5" customHeight="1" x14ac:dyDescent="0.25">
      <c r="A15" s="270" t="s">
        <v>375</v>
      </c>
      <c r="B15" s="83" t="s">
        <v>313</v>
      </c>
      <c r="C15" s="104" t="s">
        <v>314</v>
      </c>
      <c r="D15" s="96">
        <v>7</v>
      </c>
      <c r="E15" s="96">
        <v>7</v>
      </c>
      <c r="F15" s="103">
        <f t="shared" si="0"/>
        <v>100</v>
      </c>
      <c r="G15" s="253" t="s">
        <v>61</v>
      </c>
      <c r="H15" s="253" t="s">
        <v>61</v>
      </c>
      <c r="I15" s="253" t="s">
        <v>61</v>
      </c>
      <c r="J15" s="253" t="s">
        <v>61</v>
      </c>
      <c r="K15" s="253" t="s">
        <v>61</v>
      </c>
      <c r="L15" s="253" t="s">
        <v>61</v>
      </c>
      <c r="M15" s="62"/>
    </row>
    <row r="16" spans="1:14" s="2" customFormat="1" ht="49.5" customHeight="1" x14ac:dyDescent="0.25">
      <c r="A16" s="270" t="s">
        <v>376</v>
      </c>
      <c r="B16" s="282" t="s">
        <v>374</v>
      </c>
      <c r="C16" s="62" t="s">
        <v>310</v>
      </c>
      <c r="D16" s="96">
        <v>0.1</v>
      </c>
      <c r="E16" s="96">
        <v>0.1</v>
      </c>
      <c r="F16" s="103">
        <f t="shared" si="0"/>
        <v>100</v>
      </c>
      <c r="G16" s="253" t="s">
        <v>61</v>
      </c>
      <c r="H16" s="253" t="s">
        <v>61</v>
      </c>
      <c r="I16" s="253" t="s">
        <v>61</v>
      </c>
      <c r="J16" s="253" t="s">
        <v>61</v>
      </c>
      <c r="K16" s="253" t="s">
        <v>61</v>
      </c>
      <c r="L16" s="253" t="s">
        <v>61</v>
      </c>
      <c r="M16" s="62"/>
    </row>
    <row r="17" spans="1:13" s="1" customFormat="1" ht="42" customHeight="1" x14ac:dyDescent="0.25">
      <c r="A17" s="60"/>
      <c r="B17" s="16" t="s">
        <v>142</v>
      </c>
      <c r="C17" s="61"/>
      <c r="D17" s="62" t="s">
        <v>61</v>
      </c>
      <c r="E17" s="62" t="s">
        <v>61</v>
      </c>
      <c r="F17" s="23" t="s">
        <v>143</v>
      </c>
      <c r="G17" s="63">
        <f>7/10</f>
        <v>0.7</v>
      </c>
      <c r="H17" s="63">
        <v>390942020.77999997</v>
      </c>
      <c r="I17" s="63">
        <v>334203084.38999999</v>
      </c>
      <c r="J17" s="74">
        <f>I17/H17</f>
        <v>0.85486610961698217</v>
      </c>
      <c r="K17" s="74">
        <f>G17/J17</f>
        <v>0.8188416783929251</v>
      </c>
      <c r="L17" s="36" t="s">
        <v>12</v>
      </c>
      <c r="M17" s="23" t="s">
        <v>144</v>
      </c>
    </row>
    <row r="18" spans="1:13" x14ac:dyDescent="0.25">
      <c r="G18" s="26"/>
    </row>
  </sheetData>
  <mergeCells count="4">
    <mergeCell ref="B1:L1"/>
    <mergeCell ref="B4:L4"/>
    <mergeCell ref="B5:L5"/>
    <mergeCell ref="M7:M8"/>
  </mergeCells>
  <pageMargins left="0.70866141732283505" right="0.27" top="0.74803149606299202" bottom="0.74803149606299202" header="0.31496062992126" footer="0.31496062992126"/>
  <pageSetup paperSize="9" scale="6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M12"/>
  <sheetViews>
    <sheetView topLeftCell="A5" workbookViewId="0">
      <selection activeCell="M11" sqref="M11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8.7109375" customWidth="1"/>
    <col min="8" max="8" width="14" customWidth="1"/>
    <col min="9" max="9" width="15.28515625" customWidth="1"/>
    <col min="10" max="10" width="14.28515625" customWidth="1"/>
    <col min="11" max="11" width="13.7109375" customWidth="1"/>
    <col min="12" max="12" width="20.28515625" style="4" customWidth="1"/>
    <col min="13" max="13" width="25.140625" customWidth="1"/>
  </cols>
  <sheetData>
    <row r="1" spans="1:13" ht="40.5" customHeight="1" x14ac:dyDescent="0.25">
      <c r="B1" s="348" t="s">
        <v>315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ht="15.75" customHeight="1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316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89" t="s">
        <v>59</v>
      </c>
      <c r="C5" s="90"/>
      <c r="D5" s="89"/>
      <c r="E5" s="89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31.5" x14ac:dyDescent="0.25">
      <c r="A6" s="12" t="s">
        <v>58</v>
      </c>
      <c r="B6" s="91" t="s">
        <v>317</v>
      </c>
      <c r="C6" s="92" t="s">
        <v>318</v>
      </c>
      <c r="D6" s="93">
        <v>185</v>
      </c>
      <c r="E6" s="93">
        <v>185</v>
      </c>
      <c r="F6" s="94">
        <f>E6/D6*100</f>
        <v>100</v>
      </c>
      <c r="G6" s="345" t="s">
        <v>61</v>
      </c>
      <c r="H6" s="345" t="s">
        <v>61</v>
      </c>
      <c r="I6" s="345" t="s">
        <v>61</v>
      </c>
      <c r="J6" s="345" t="s">
        <v>61</v>
      </c>
      <c r="K6" s="345" t="s">
        <v>61</v>
      </c>
      <c r="L6" s="345" t="s">
        <v>61</v>
      </c>
      <c r="M6" s="359"/>
    </row>
    <row r="7" spans="1:13" s="1" customFormat="1" ht="47.25" x14ac:dyDescent="0.25">
      <c r="A7" s="12" t="s">
        <v>64</v>
      </c>
      <c r="B7" s="95" t="s">
        <v>319</v>
      </c>
      <c r="C7" s="96" t="s">
        <v>320</v>
      </c>
      <c r="D7" s="97" t="s">
        <v>384</v>
      </c>
      <c r="E7" s="97" t="s">
        <v>384</v>
      </c>
      <c r="F7" s="94">
        <f>E7/D7*100</f>
        <v>100</v>
      </c>
      <c r="G7" s="346"/>
      <c r="H7" s="346"/>
      <c r="I7" s="346"/>
      <c r="J7" s="346"/>
      <c r="K7" s="346"/>
      <c r="L7" s="346"/>
      <c r="M7" s="360"/>
    </row>
    <row r="8" spans="1:13" s="1" customFormat="1" ht="33" customHeight="1" x14ac:dyDescent="0.25">
      <c r="A8" s="12" t="s">
        <v>66</v>
      </c>
      <c r="B8" s="95" t="s">
        <v>321</v>
      </c>
      <c r="C8" s="96" t="s">
        <v>322</v>
      </c>
      <c r="D8" s="93">
        <v>190</v>
      </c>
      <c r="E8" s="93">
        <v>190</v>
      </c>
      <c r="F8" s="94">
        <f>E8/D8*100</f>
        <v>100</v>
      </c>
      <c r="G8" s="346"/>
      <c r="H8" s="346"/>
      <c r="I8" s="346"/>
      <c r="J8" s="346"/>
      <c r="K8" s="346"/>
      <c r="L8" s="346"/>
      <c r="M8" s="360"/>
    </row>
    <row r="9" spans="1:13" s="1" customFormat="1" ht="111.95" customHeight="1" x14ac:dyDescent="0.25">
      <c r="A9" s="12" t="s">
        <v>69</v>
      </c>
      <c r="B9" s="95" t="s">
        <v>323</v>
      </c>
      <c r="C9" s="96" t="s">
        <v>267</v>
      </c>
      <c r="D9" s="93">
        <v>2</v>
      </c>
      <c r="E9" s="93">
        <v>0</v>
      </c>
      <c r="F9" s="94">
        <f>E9/D9*100</f>
        <v>0</v>
      </c>
      <c r="G9" s="346"/>
      <c r="H9" s="346"/>
      <c r="I9" s="346"/>
      <c r="J9" s="346"/>
      <c r="K9" s="346"/>
      <c r="L9" s="346"/>
      <c r="M9" s="360"/>
    </row>
    <row r="10" spans="1:13" s="1" customFormat="1" ht="54.95" customHeight="1" x14ac:dyDescent="0.25">
      <c r="A10" s="12" t="s">
        <v>71</v>
      </c>
      <c r="B10" s="95" t="s">
        <v>324</v>
      </c>
      <c r="C10" s="96" t="s">
        <v>267</v>
      </c>
      <c r="D10" s="93">
        <v>1</v>
      </c>
      <c r="E10" s="93">
        <v>1</v>
      </c>
      <c r="F10" s="94">
        <f>E10/D10*100</f>
        <v>100</v>
      </c>
      <c r="G10" s="346"/>
      <c r="H10" s="346"/>
      <c r="I10" s="346"/>
      <c r="J10" s="346"/>
      <c r="K10" s="346"/>
      <c r="L10" s="346"/>
      <c r="M10" s="360"/>
    </row>
    <row r="11" spans="1:13" s="2" customFormat="1" ht="39.950000000000003" customHeight="1" x14ac:dyDescent="0.25">
      <c r="A11" s="47"/>
      <c r="B11" s="20" t="s">
        <v>152</v>
      </c>
      <c r="C11" s="78"/>
      <c r="D11" s="22" t="s">
        <v>61</v>
      </c>
      <c r="E11" s="22" t="s">
        <v>61</v>
      </c>
      <c r="F11" s="23" t="s">
        <v>80</v>
      </c>
      <c r="G11" s="75">
        <f>4/5</f>
        <v>0.8</v>
      </c>
      <c r="H11" s="87">
        <v>98370660.319999993</v>
      </c>
      <c r="I11" s="86">
        <v>93428730.859999999</v>
      </c>
      <c r="J11" s="98">
        <f>I11/H11</f>
        <v>0.94976216034411187</v>
      </c>
      <c r="K11" s="205">
        <f>G11/J11</f>
        <v>0.84231614334914018</v>
      </c>
      <c r="L11" s="36" t="s">
        <v>12</v>
      </c>
      <c r="M11" s="23" t="s">
        <v>144</v>
      </c>
    </row>
    <row r="12" spans="1:13" x14ac:dyDescent="0.25">
      <c r="G12" s="26"/>
    </row>
  </sheetData>
  <mergeCells count="9">
    <mergeCell ref="M6:M10"/>
    <mergeCell ref="B1:L1"/>
    <mergeCell ref="B4:L4"/>
    <mergeCell ref="G6:G10"/>
    <mergeCell ref="H6:H10"/>
    <mergeCell ref="I6:I10"/>
    <mergeCell ref="J6:J10"/>
    <mergeCell ref="K6:K10"/>
    <mergeCell ref="L6:L10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M13"/>
  <sheetViews>
    <sheetView topLeftCell="A4" workbookViewId="0">
      <selection activeCell="M12" sqref="M12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5.7109375" customWidth="1"/>
    <col min="7" max="7" width="15.425781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4.7109375" customWidth="1"/>
  </cols>
  <sheetData>
    <row r="1" spans="1:13" ht="27" customHeight="1" x14ac:dyDescent="0.25">
      <c r="B1" s="348" t="s">
        <v>325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326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87" customHeight="1" x14ac:dyDescent="0.25">
      <c r="A6" s="79" t="s">
        <v>58</v>
      </c>
      <c r="B6" s="80" t="s">
        <v>327</v>
      </c>
      <c r="C6" s="81" t="s">
        <v>282</v>
      </c>
      <c r="D6" s="81">
        <v>10</v>
      </c>
      <c r="E6" s="81">
        <v>10</v>
      </c>
      <c r="F6" s="82">
        <f t="shared" ref="F6:F11" si="0">E6/D6*100</f>
        <v>100</v>
      </c>
      <c r="G6" s="40" t="s">
        <v>61</v>
      </c>
      <c r="H6" s="40" t="s">
        <v>61</v>
      </c>
      <c r="I6" s="40" t="s">
        <v>61</v>
      </c>
      <c r="J6" s="40" t="s">
        <v>61</v>
      </c>
      <c r="K6" s="40" t="s">
        <v>61</v>
      </c>
      <c r="L6" s="40" t="s">
        <v>61</v>
      </c>
      <c r="M6" s="32"/>
    </row>
    <row r="7" spans="1:13" s="78" customFormat="1" ht="78" customHeight="1" x14ac:dyDescent="0.25">
      <c r="A7" s="38" t="s">
        <v>64</v>
      </c>
      <c r="B7" s="83" t="s">
        <v>328</v>
      </c>
      <c r="C7" s="81" t="s">
        <v>282</v>
      </c>
      <c r="D7" s="23">
        <v>1</v>
      </c>
      <c r="E7" s="23">
        <v>1</v>
      </c>
      <c r="F7" s="82">
        <f t="shared" si="0"/>
        <v>100</v>
      </c>
      <c r="G7" s="40" t="s">
        <v>61</v>
      </c>
      <c r="H7" s="40" t="s">
        <v>61</v>
      </c>
      <c r="I7" s="40" t="s">
        <v>61</v>
      </c>
      <c r="J7" s="40" t="s">
        <v>61</v>
      </c>
      <c r="K7" s="40" t="s">
        <v>61</v>
      </c>
      <c r="L7" s="40" t="s">
        <v>61</v>
      </c>
      <c r="M7" s="23"/>
    </row>
    <row r="8" spans="1:13" s="78" customFormat="1" ht="45.95" customHeight="1" x14ac:dyDescent="0.25">
      <c r="A8" s="38" t="s">
        <v>66</v>
      </c>
      <c r="B8" s="83" t="s">
        <v>329</v>
      </c>
      <c r="C8" s="81" t="s">
        <v>282</v>
      </c>
      <c r="D8" s="23">
        <v>37</v>
      </c>
      <c r="E8" s="23">
        <v>37</v>
      </c>
      <c r="F8" s="82">
        <f t="shared" si="0"/>
        <v>100</v>
      </c>
      <c r="G8" s="40" t="s">
        <v>61</v>
      </c>
      <c r="H8" s="40" t="s">
        <v>61</v>
      </c>
      <c r="I8" s="40" t="s">
        <v>61</v>
      </c>
      <c r="J8" s="40" t="s">
        <v>61</v>
      </c>
      <c r="K8" s="40" t="s">
        <v>61</v>
      </c>
      <c r="L8" s="40" t="s">
        <v>61</v>
      </c>
      <c r="M8" s="23"/>
    </row>
    <row r="9" spans="1:13" s="78" customFormat="1" ht="45" customHeight="1" x14ac:dyDescent="0.25">
      <c r="A9" s="38" t="s">
        <v>69</v>
      </c>
      <c r="B9" s="83" t="s">
        <v>330</v>
      </c>
      <c r="C9" s="81" t="s">
        <v>282</v>
      </c>
      <c r="D9" s="23">
        <v>60</v>
      </c>
      <c r="E9" s="23">
        <v>60</v>
      </c>
      <c r="F9" s="82">
        <f t="shared" si="0"/>
        <v>100</v>
      </c>
      <c r="G9" s="40" t="s">
        <v>61</v>
      </c>
      <c r="H9" s="40" t="s">
        <v>61</v>
      </c>
      <c r="I9" s="40" t="s">
        <v>61</v>
      </c>
      <c r="J9" s="40" t="s">
        <v>61</v>
      </c>
      <c r="K9" s="40" t="s">
        <v>61</v>
      </c>
      <c r="L9" s="40" t="s">
        <v>61</v>
      </c>
      <c r="M9" s="23"/>
    </row>
    <row r="10" spans="1:13" s="2" customFormat="1" ht="45" customHeight="1" x14ac:dyDescent="0.25">
      <c r="A10" s="38" t="s">
        <v>71</v>
      </c>
      <c r="B10" s="83" t="s">
        <v>331</v>
      </c>
      <c r="C10" s="81" t="s">
        <v>282</v>
      </c>
      <c r="D10" s="22">
        <v>20</v>
      </c>
      <c r="E10" s="22">
        <v>16</v>
      </c>
      <c r="F10" s="82">
        <f t="shared" si="0"/>
        <v>80</v>
      </c>
      <c r="G10" s="40" t="s">
        <v>61</v>
      </c>
      <c r="H10" s="40" t="s">
        <v>61</v>
      </c>
      <c r="I10" s="40" t="s">
        <v>61</v>
      </c>
      <c r="J10" s="40" t="s">
        <v>61</v>
      </c>
      <c r="K10" s="40" t="s">
        <v>61</v>
      </c>
      <c r="L10" s="40" t="s">
        <v>61</v>
      </c>
      <c r="M10" s="22"/>
    </row>
    <row r="11" spans="1:13" s="2" customFormat="1" ht="45" customHeight="1" x14ac:dyDescent="0.25">
      <c r="A11" s="38" t="s">
        <v>73</v>
      </c>
      <c r="B11" s="282" t="s">
        <v>377</v>
      </c>
      <c r="C11" s="38" t="s">
        <v>282</v>
      </c>
      <c r="D11" s="23">
        <v>5</v>
      </c>
      <c r="E11" s="23">
        <v>5</v>
      </c>
      <c r="F11" s="84">
        <f t="shared" si="0"/>
        <v>100</v>
      </c>
      <c r="G11" s="16" t="s">
        <v>61</v>
      </c>
      <c r="H11" s="16" t="s">
        <v>61</v>
      </c>
      <c r="I11" s="16" t="s">
        <v>61</v>
      </c>
      <c r="J11" s="16" t="s">
        <v>61</v>
      </c>
      <c r="K11" s="16" t="s">
        <v>61</v>
      </c>
      <c r="L11" s="16" t="s">
        <v>61</v>
      </c>
      <c r="M11" s="22"/>
    </row>
    <row r="12" spans="1:13" s="2" customFormat="1" ht="51" customHeight="1" x14ac:dyDescent="0.25">
      <c r="A12" s="19"/>
      <c r="B12" s="85" t="s">
        <v>152</v>
      </c>
      <c r="C12" s="86"/>
      <c r="D12" s="23" t="s">
        <v>61</v>
      </c>
      <c r="E12" s="23" t="s">
        <v>61</v>
      </c>
      <c r="F12" s="23" t="s">
        <v>80</v>
      </c>
      <c r="G12" s="75">
        <f>5/6</f>
        <v>0.83333333333333304</v>
      </c>
      <c r="H12" s="87">
        <v>48763096.359999999</v>
      </c>
      <c r="I12" s="86">
        <v>42994157.539999999</v>
      </c>
      <c r="J12" s="88">
        <f>I12/H12</f>
        <v>0.8816945753934482</v>
      </c>
      <c r="K12" s="87">
        <f>G12/J12</f>
        <v>0.94514966587093452</v>
      </c>
      <c r="L12" s="36" t="s">
        <v>12</v>
      </c>
      <c r="M12" s="37" t="s">
        <v>144</v>
      </c>
    </row>
    <row r="13" spans="1:13" x14ac:dyDescent="0.25">
      <c r="G13" s="26"/>
    </row>
  </sheetData>
  <mergeCells count="2">
    <mergeCell ref="B1:L1"/>
    <mergeCell ref="B4:L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N18"/>
  <sheetViews>
    <sheetView topLeftCell="A10" workbookViewId="0">
      <selection activeCell="B1" sqref="B1:L1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4.4257812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1.42578125" customWidth="1"/>
  </cols>
  <sheetData>
    <row r="1" spans="1:14" ht="40.5" customHeight="1" x14ac:dyDescent="0.25">
      <c r="B1" s="348" t="s">
        <v>332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4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4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4" ht="15" customHeight="1" x14ac:dyDescent="0.25">
      <c r="A4" s="8"/>
      <c r="B4" s="349" t="s">
        <v>333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4" ht="15.75" customHeight="1" x14ac:dyDescent="0.25">
      <c r="A5" s="42" t="s">
        <v>56</v>
      </c>
      <c r="B5" s="332" t="s">
        <v>334</v>
      </c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1"/>
    </row>
    <row r="6" spans="1:14" x14ac:dyDescent="0.25">
      <c r="A6" s="5" t="s">
        <v>58</v>
      </c>
      <c r="B6" s="6" t="s">
        <v>59</v>
      </c>
      <c r="C6" s="10"/>
      <c r="D6" s="6"/>
      <c r="E6" s="6"/>
      <c r="F6" s="11" t="s">
        <v>60</v>
      </c>
      <c r="G6" s="6" t="s">
        <v>61</v>
      </c>
      <c r="H6" s="6" t="s">
        <v>61</v>
      </c>
      <c r="I6" s="6" t="s">
        <v>61</v>
      </c>
      <c r="J6" s="6" t="s">
        <v>61</v>
      </c>
      <c r="K6" s="6" t="s">
        <v>61</v>
      </c>
      <c r="L6" s="5"/>
      <c r="M6" s="30"/>
    </row>
    <row r="7" spans="1:14" s="1" customFormat="1" ht="48.75" customHeight="1" x14ac:dyDescent="0.25">
      <c r="A7" s="12" t="s">
        <v>58</v>
      </c>
      <c r="B7" s="43" t="s">
        <v>335</v>
      </c>
      <c r="C7" s="44" t="s">
        <v>63</v>
      </c>
      <c r="D7" s="38">
        <v>50</v>
      </c>
      <c r="E7" s="45">
        <v>100</v>
      </c>
      <c r="F7" s="15">
        <f>E7/D7*100</f>
        <v>200</v>
      </c>
      <c r="G7" s="40" t="s">
        <v>61</v>
      </c>
      <c r="H7" s="40" t="s">
        <v>61</v>
      </c>
      <c r="I7" s="40" t="s">
        <v>61</v>
      </c>
      <c r="J7" s="40" t="s">
        <v>61</v>
      </c>
      <c r="K7" s="40" t="s">
        <v>61</v>
      </c>
      <c r="L7" s="40" t="s">
        <v>61</v>
      </c>
      <c r="M7" s="32"/>
    </row>
    <row r="8" spans="1:14" s="1" customFormat="1" ht="45.75" customHeight="1" x14ac:dyDescent="0.25">
      <c r="A8" s="12" t="s">
        <v>64</v>
      </c>
      <c r="B8" s="43" t="s">
        <v>336</v>
      </c>
      <c r="C8" s="44" t="s">
        <v>63</v>
      </c>
      <c r="D8" s="38">
        <v>80</v>
      </c>
      <c r="E8" s="45">
        <v>88</v>
      </c>
      <c r="F8" s="15">
        <f>E8/D8*100</f>
        <v>110.00000000000001</v>
      </c>
      <c r="G8" s="46"/>
      <c r="H8" s="46"/>
      <c r="I8" s="46"/>
      <c r="J8" s="46"/>
      <c r="K8" s="46"/>
      <c r="L8" s="46"/>
      <c r="M8" s="64"/>
    </row>
    <row r="9" spans="1:14" s="2" customFormat="1" x14ac:dyDescent="0.25">
      <c r="A9" s="47"/>
      <c r="B9" s="20" t="s">
        <v>79</v>
      </c>
      <c r="C9" s="21"/>
      <c r="D9" s="22" t="s">
        <v>61</v>
      </c>
      <c r="E9" s="22" t="s">
        <v>61</v>
      </c>
      <c r="F9" s="23" t="s">
        <v>80</v>
      </c>
      <c r="G9" s="24">
        <f>2/2</f>
        <v>1</v>
      </c>
      <c r="H9" s="23">
        <v>1579763.48</v>
      </c>
      <c r="I9" s="23">
        <v>1579763.48</v>
      </c>
      <c r="J9" s="65">
        <f>I9/H9</f>
        <v>1</v>
      </c>
      <c r="K9" s="34">
        <f>G9/J9</f>
        <v>1</v>
      </c>
      <c r="L9" s="36" t="s">
        <v>12</v>
      </c>
      <c r="M9" s="23"/>
    </row>
    <row r="10" spans="1:14" ht="15.75" customHeight="1" x14ac:dyDescent="0.25">
      <c r="A10" s="48" t="s">
        <v>81</v>
      </c>
      <c r="B10" s="362" t="s">
        <v>337</v>
      </c>
      <c r="C10" s="338"/>
      <c r="D10" s="338"/>
      <c r="E10" s="338"/>
      <c r="F10" s="338"/>
      <c r="G10" s="338"/>
      <c r="H10" s="364"/>
      <c r="I10" s="364"/>
      <c r="J10" s="338"/>
      <c r="K10" s="338"/>
      <c r="L10" s="339"/>
      <c r="M10" s="30"/>
    </row>
    <row r="11" spans="1:14" x14ac:dyDescent="0.25">
      <c r="A11" s="49"/>
      <c r="B11" s="50" t="s">
        <v>59</v>
      </c>
      <c r="C11" s="51"/>
      <c r="D11" s="51"/>
      <c r="E11" s="51"/>
      <c r="F11" s="52" t="s">
        <v>83</v>
      </c>
      <c r="G11" s="53" t="s">
        <v>61</v>
      </c>
      <c r="H11" s="53" t="s">
        <v>61</v>
      </c>
      <c r="I11" s="53" t="s">
        <v>61</v>
      </c>
      <c r="J11" s="53" t="s">
        <v>61</v>
      </c>
      <c r="K11" s="53" t="s">
        <v>61</v>
      </c>
      <c r="L11" s="66"/>
      <c r="M11" s="30"/>
    </row>
    <row r="12" spans="1:14" ht="69" customHeight="1" x14ac:dyDescent="0.25">
      <c r="A12" s="54" t="s">
        <v>84</v>
      </c>
      <c r="B12" s="43" t="s">
        <v>338</v>
      </c>
      <c r="C12" s="38" t="s">
        <v>63</v>
      </c>
      <c r="D12" s="38">
        <v>100</v>
      </c>
      <c r="E12" s="38">
        <v>0</v>
      </c>
      <c r="F12" s="15">
        <f>E12/D12*100</f>
        <v>0</v>
      </c>
      <c r="G12" s="40" t="s">
        <v>61</v>
      </c>
      <c r="H12" s="40" t="s">
        <v>61</v>
      </c>
      <c r="I12" s="40" t="s">
        <v>61</v>
      </c>
      <c r="J12" s="40" t="s">
        <v>61</v>
      </c>
      <c r="K12" s="40" t="s">
        <v>61</v>
      </c>
      <c r="L12" s="40" t="s">
        <v>61</v>
      </c>
      <c r="M12" s="67"/>
      <c r="N12" s="68"/>
    </row>
    <row r="13" spans="1:14" ht="30" customHeight="1" x14ac:dyDescent="0.25">
      <c r="A13" s="54" t="s">
        <v>86</v>
      </c>
      <c r="B13" s="43" t="s">
        <v>339</v>
      </c>
      <c r="C13" s="38" t="s">
        <v>168</v>
      </c>
      <c r="D13" s="38">
        <v>217</v>
      </c>
      <c r="E13" s="38">
        <v>238</v>
      </c>
      <c r="F13" s="15">
        <f>E13/D13*100</f>
        <v>109.6774193548387</v>
      </c>
      <c r="G13" s="40" t="s">
        <v>61</v>
      </c>
      <c r="H13" s="40" t="s">
        <v>61</v>
      </c>
      <c r="I13" s="40" t="s">
        <v>61</v>
      </c>
      <c r="J13" s="40" t="s">
        <v>61</v>
      </c>
      <c r="K13" s="40" t="s">
        <v>61</v>
      </c>
      <c r="L13" s="40" t="s">
        <v>61</v>
      </c>
      <c r="M13" s="67"/>
      <c r="N13" s="69"/>
    </row>
    <row r="14" spans="1:14" s="2" customFormat="1" ht="54.75" customHeight="1" x14ac:dyDescent="0.25">
      <c r="A14" s="55"/>
      <c r="B14" s="20" t="s">
        <v>107</v>
      </c>
      <c r="C14" s="21"/>
      <c r="D14" s="22" t="s">
        <v>61</v>
      </c>
      <c r="E14" s="22" t="s">
        <v>61</v>
      </c>
      <c r="F14" s="23" t="s">
        <v>80</v>
      </c>
      <c r="G14" s="56">
        <f>1/2</f>
        <v>0.5</v>
      </c>
      <c r="H14" s="23">
        <v>1051730.52</v>
      </c>
      <c r="I14" s="23">
        <v>1033657.44</v>
      </c>
      <c r="J14" s="70">
        <f>I14/H14</f>
        <v>0.98281586427671597</v>
      </c>
      <c r="K14" s="260">
        <f>G14/J14</f>
        <v>0.5087422966742251</v>
      </c>
      <c r="L14" s="278" t="s">
        <v>20</v>
      </c>
      <c r="M14" s="23"/>
    </row>
    <row r="15" spans="1:14" ht="15" customHeight="1" x14ac:dyDescent="0.25">
      <c r="A15" s="57"/>
      <c r="B15" s="6"/>
      <c r="C15" s="10"/>
      <c r="D15" s="6" t="s">
        <v>61</v>
      </c>
      <c r="E15" s="6" t="s">
        <v>61</v>
      </c>
      <c r="F15" s="6" t="s">
        <v>61</v>
      </c>
      <c r="G15" s="58" t="s">
        <v>80</v>
      </c>
      <c r="H15" s="59"/>
      <c r="I15" s="59"/>
      <c r="J15" s="72" t="s">
        <v>140</v>
      </c>
      <c r="K15" s="72" t="s">
        <v>141</v>
      </c>
      <c r="L15" s="5"/>
      <c r="M15" s="30"/>
    </row>
    <row r="16" spans="1:14" s="1" customFormat="1" ht="140.25" x14ac:dyDescent="0.25">
      <c r="A16" s="60"/>
      <c r="B16" s="16" t="s">
        <v>142</v>
      </c>
      <c r="C16" s="61"/>
      <c r="D16" s="62" t="s">
        <v>61</v>
      </c>
      <c r="E16" s="62" t="s">
        <v>61</v>
      </c>
      <c r="F16" s="23" t="s">
        <v>143</v>
      </c>
      <c r="G16" s="63">
        <f>(G9+G14)/2</f>
        <v>0.75</v>
      </c>
      <c r="H16" s="63">
        <f>H9+H14</f>
        <v>2631494</v>
      </c>
      <c r="I16" s="73">
        <f>I9+I14</f>
        <v>2613420.92</v>
      </c>
      <c r="J16" s="74">
        <f>I16/H16</f>
        <v>0.99313200790121503</v>
      </c>
      <c r="K16" s="74">
        <f>G16/J16</f>
        <v>0.75518661570980306</v>
      </c>
      <c r="L16" s="36" t="s">
        <v>356</v>
      </c>
      <c r="M16" s="283" t="s">
        <v>392</v>
      </c>
    </row>
    <row r="17" spans="1:12" ht="15" x14ac:dyDescent="0.25">
      <c r="A17"/>
      <c r="G17" s="26"/>
      <c r="I17" s="76"/>
      <c r="L17"/>
    </row>
    <row r="18" spans="1:12" x14ac:dyDescent="0.25">
      <c r="I18" s="77"/>
      <c r="J18" s="324" t="s">
        <v>388</v>
      </c>
    </row>
  </sheetData>
  <mergeCells count="4">
    <mergeCell ref="B1:L1"/>
    <mergeCell ref="B4:L4"/>
    <mergeCell ref="B5:L5"/>
    <mergeCell ref="B10:L10"/>
  </mergeCells>
  <pageMargins left="0.70866141732283505" right="0.70866141732283505" top="0.74803149606299202" bottom="0.74803149606299202" header="0.31496062992126" footer="0.31496062992126"/>
  <pageSetup paperSize="9" scale="66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M9"/>
  <sheetViews>
    <sheetView topLeftCell="A4" workbookViewId="0">
      <selection activeCell="M8" sqref="M8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1.42578125" customWidth="1"/>
  </cols>
  <sheetData>
    <row r="1" spans="1:13" ht="26.25" customHeight="1" x14ac:dyDescent="0.25">
      <c r="B1" s="348" t="s">
        <v>340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341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98.25" customHeight="1" x14ac:dyDescent="0.25">
      <c r="A6" s="38" t="s">
        <v>58</v>
      </c>
      <c r="B6" s="39" t="s">
        <v>342</v>
      </c>
      <c r="C6" s="38" t="s">
        <v>63</v>
      </c>
      <c r="D6" s="38">
        <v>93.7</v>
      </c>
      <c r="E6" s="38">
        <v>93.7</v>
      </c>
      <c r="F6" s="15">
        <f>E6/D6*100</f>
        <v>100</v>
      </c>
      <c r="G6" s="40" t="s">
        <v>61</v>
      </c>
      <c r="H6" s="41" t="s">
        <v>61</v>
      </c>
      <c r="I6" s="41" t="s">
        <v>61</v>
      </c>
      <c r="J6" s="41" t="s">
        <v>61</v>
      </c>
      <c r="K6" s="40" t="s">
        <v>61</v>
      </c>
      <c r="L6" s="40" t="s">
        <v>61</v>
      </c>
      <c r="M6" s="32"/>
    </row>
    <row r="7" spans="1:13" s="1" customFormat="1" ht="98.25" customHeight="1" x14ac:dyDescent="0.25">
      <c r="A7" s="93" t="s">
        <v>64</v>
      </c>
      <c r="B7" s="301" t="s">
        <v>385</v>
      </c>
      <c r="C7" s="93" t="s">
        <v>282</v>
      </c>
      <c r="D7" s="93">
        <v>1</v>
      </c>
      <c r="E7" s="93">
        <v>1</v>
      </c>
      <c r="F7" s="15">
        <f>E7/D7*100</f>
        <v>100</v>
      </c>
      <c r="G7" s="256" t="s">
        <v>61</v>
      </c>
      <c r="H7" s="255" t="s">
        <v>61</v>
      </c>
      <c r="I7" s="255" t="s">
        <v>61</v>
      </c>
      <c r="J7" s="255" t="s">
        <v>61</v>
      </c>
      <c r="K7" s="256" t="s">
        <v>61</v>
      </c>
      <c r="L7" s="256" t="s">
        <v>61</v>
      </c>
      <c r="M7" s="259"/>
    </row>
    <row r="8" spans="1:13" s="2" customFormat="1" ht="51" x14ac:dyDescent="0.25">
      <c r="A8" s="19"/>
      <c r="B8" s="20" t="s">
        <v>152</v>
      </c>
      <c r="C8" s="21"/>
      <c r="D8" s="22" t="s">
        <v>61</v>
      </c>
      <c r="E8" s="22" t="s">
        <v>61</v>
      </c>
      <c r="F8" s="23" t="s">
        <v>80</v>
      </c>
      <c r="G8" s="24">
        <f>1/1</f>
        <v>1</v>
      </c>
      <c r="H8" s="37">
        <v>26802046.199999999</v>
      </c>
      <c r="I8" s="37">
        <v>26801626.199999999</v>
      </c>
      <c r="J8" s="33">
        <f>I8/H8</f>
        <v>0.9999843295546591</v>
      </c>
      <c r="K8" s="34">
        <f>G8/J8</f>
        <v>1.0000156706909076</v>
      </c>
      <c r="L8" s="36" t="s">
        <v>343</v>
      </c>
      <c r="M8" s="37" t="s">
        <v>144</v>
      </c>
    </row>
    <row r="9" spans="1:13" x14ac:dyDescent="0.25">
      <c r="G9" s="26"/>
    </row>
  </sheetData>
  <mergeCells count="2">
    <mergeCell ref="B1:L1"/>
    <mergeCell ref="B4:L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M8"/>
  <sheetViews>
    <sheetView workbookViewId="0">
      <selection activeCell="M7" sqref="M7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3.42578125" customWidth="1"/>
  </cols>
  <sheetData>
    <row r="1" spans="1:13" ht="42.75" customHeight="1" x14ac:dyDescent="0.25">
      <c r="B1" s="348" t="s">
        <v>344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345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98.25" customHeight="1" x14ac:dyDescent="0.25">
      <c r="A6" s="38" t="s">
        <v>58</v>
      </c>
      <c r="B6" s="39" t="s">
        <v>346</v>
      </c>
      <c r="C6" s="38" t="s">
        <v>63</v>
      </c>
      <c r="D6" s="38">
        <v>0</v>
      </c>
      <c r="E6" s="38">
        <v>0</v>
      </c>
      <c r="F6" s="15">
        <v>100</v>
      </c>
      <c r="G6" s="40" t="s">
        <v>61</v>
      </c>
      <c r="H6" s="41" t="s">
        <v>61</v>
      </c>
      <c r="I6" s="41" t="s">
        <v>61</v>
      </c>
      <c r="J6" s="41" t="s">
        <v>61</v>
      </c>
      <c r="K6" s="40" t="s">
        <v>61</v>
      </c>
      <c r="L6" s="40" t="s">
        <v>61</v>
      </c>
      <c r="M6" s="32"/>
    </row>
    <row r="7" spans="1:13" s="2" customFormat="1" ht="44.1" customHeight="1" x14ac:dyDescent="0.25">
      <c r="A7" s="19"/>
      <c r="B7" s="20" t="s">
        <v>152</v>
      </c>
      <c r="C7" s="21"/>
      <c r="D7" s="22" t="s">
        <v>61</v>
      </c>
      <c r="E7" s="22" t="s">
        <v>61</v>
      </c>
      <c r="F7" s="23" t="s">
        <v>80</v>
      </c>
      <c r="G7" s="24">
        <f>1/1</f>
        <v>1</v>
      </c>
      <c r="H7" s="37">
        <v>17000</v>
      </c>
      <c r="I7" s="37">
        <v>17000</v>
      </c>
      <c r="J7" s="33">
        <f>I7/H7</f>
        <v>1</v>
      </c>
      <c r="K7" s="34">
        <f>G7/J7</f>
        <v>1</v>
      </c>
      <c r="L7" s="36" t="s">
        <v>343</v>
      </c>
      <c r="M7" s="37" t="s">
        <v>144</v>
      </c>
    </row>
    <row r="8" spans="1:13" x14ac:dyDescent="0.25">
      <c r="G8" s="26"/>
    </row>
  </sheetData>
  <mergeCells count="2">
    <mergeCell ref="B1:L1"/>
    <mergeCell ref="B4:L4"/>
  </mergeCells>
  <pageMargins left="0.70866141732283505" right="0.70866141732283505" top="0.74803149606299202" bottom="0.74803149606299202" header="0.31496062992126" footer="0.31496062992126"/>
  <pageSetup paperSize="9" scale="67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M11"/>
  <sheetViews>
    <sheetView workbookViewId="0">
      <selection activeCell="M10" sqref="M10"/>
    </sheetView>
  </sheetViews>
  <sheetFormatPr defaultColWidth="35.85546875" defaultRowHeight="15.75" x14ac:dyDescent="0.25"/>
  <cols>
    <col min="1" max="1" width="6.5703125" style="3" customWidth="1"/>
    <col min="2" max="2" width="30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5.42578125" customWidth="1"/>
  </cols>
  <sheetData>
    <row r="1" spans="1:13" ht="42.75" customHeight="1" x14ac:dyDescent="0.25">
      <c r="B1" s="348" t="s">
        <v>347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348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60" customHeight="1" x14ac:dyDescent="0.25">
      <c r="A6" s="12" t="s">
        <v>58</v>
      </c>
      <c r="B6" s="14" t="s">
        <v>386</v>
      </c>
      <c r="C6" s="14" t="s">
        <v>168</v>
      </c>
      <c r="D6" s="14">
        <v>0</v>
      </c>
      <c r="E6" s="14">
        <v>0</v>
      </c>
      <c r="F6" s="15">
        <v>100</v>
      </c>
      <c r="G6" s="365" t="s">
        <v>61</v>
      </c>
      <c r="H6" s="365" t="s">
        <v>61</v>
      </c>
      <c r="I6" s="365" t="s">
        <v>61</v>
      </c>
      <c r="J6" s="365" t="s">
        <v>61</v>
      </c>
      <c r="K6" s="365" t="s">
        <v>61</v>
      </c>
      <c r="L6" s="365" t="s">
        <v>61</v>
      </c>
      <c r="M6" s="32"/>
    </row>
    <row r="7" spans="1:13" s="1" customFormat="1" ht="45" customHeight="1" x14ac:dyDescent="0.25">
      <c r="A7" s="17" t="s">
        <v>64</v>
      </c>
      <c r="B7" s="14" t="s">
        <v>349</v>
      </c>
      <c r="C7" s="14" t="s">
        <v>350</v>
      </c>
      <c r="D7" s="14">
        <v>18</v>
      </c>
      <c r="E7" s="14">
        <v>18</v>
      </c>
      <c r="F7" s="15">
        <f>E7/D7*100</f>
        <v>100</v>
      </c>
      <c r="G7" s="365"/>
      <c r="H7" s="365"/>
      <c r="I7" s="365"/>
      <c r="J7" s="365"/>
      <c r="K7" s="365"/>
      <c r="L7" s="365"/>
      <c r="M7" s="32"/>
    </row>
    <row r="8" spans="1:13" s="1" customFormat="1" ht="66.95" customHeight="1" x14ac:dyDescent="0.25">
      <c r="A8" s="17" t="s">
        <v>66</v>
      </c>
      <c r="B8" s="14" t="s">
        <v>387</v>
      </c>
      <c r="C8" s="14" t="s">
        <v>168</v>
      </c>
      <c r="D8" s="14">
        <v>0</v>
      </c>
      <c r="E8" s="14">
        <v>0</v>
      </c>
      <c r="F8" s="15">
        <v>100</v>
      </c>
      <c r="G8" s="365"/>
      <c r="H8" s="365"/>
      <c r="I8" s="365"/>
      <c r="J8" s="365"/>
      <c r="K8" s="365"/>
      <c r="L8" s="365"/>
      <c r="M8" s="32"/>
    </row>
    <row r="9" spans="1:13" s="1" customFormat="1" ht="66.95" customHeight="1" x14ac:dyDescent="0.25">
      <c r="A9" s="17" t="s">
        <v>69</v>
      </c>
      <c r="B9" s="18" t="s">
        <v>351</v>
      </c>
      <c r="C9" s="14" t="s">
        <v>282</v>
      </c>
      <c r="D9" s="18">
        <v>1</v>
      </c>
      <c r="E9" s="18">
        <v>1</v>
      </c>
      <c r="F9" s="15">
        <f>E9/D9*100</f>
        <v>100</v>
      </c>
      <c r="G9" s="365"/>
      <c r="H9" s="365"/>
      <c r="I9" s="365"/>
      <c r="J9" s="365"/>
      <c r="K9" s="365"/>
      <c r="L9" s="365"/>
      <c r="M9" s="32"/>
    </row>
    <row r="10" spans="1:13" s="2" customFormat="1" ht="41.1" customHeight="1" x14ac:dyDescent="0.25">
      <c r="A10" s="19"/>
      <c r="B10" s="20" t="s">
        <v>152</v>
      </c>
      <c r="C10" s="21"/>
      <c r="D10" s="22" t="s">
        <v>61</v>
      </c>
      <c r="E10" s="22" t="s">
        <v>61</v>
      </c>
      <c r="F10" s="23" t="s">
        <v>80</v>
      </c>
      <c r="G10" s="24">
        <f>4/4</f>
        <v>1</v>
      </c>
      <c r="H10" s="25">
        <v>1951580</v>
      </c>
      <c r="I10" s="25">
        <v>1951576.84</v>
      </c>
      <c r="J10" s="33">
        <f>I10/H10</f>
        <v>0.99999838079914738</v>
      </c>
      <c r="K10" s="34">
        <f>G10/J10</f>
        <v>1.0000016192034744</v>
      </c>
      <c r="L10" s="36" t="s">
        <v>343</v>
      </c>
      <c r="M10" s="37" t="s">
        <v>144</v>
      </c>
    </row>
    <row r="11" spans="1:13" x14ac:dyDescent="0.25">
      <c r="G11" s="26"/>
    </row>
  </sheetData>
  <mergeCells count="8">
    <mergeCell ref="B1:L1"/>
    <mergeCell ref="B4:L4"/>
    <mergeCell ref="G6:G9"/>
    <mergeCell ref="H6:H9"/>
    <mergeCell ref="I6:I9"/>
    <mergeCell ref="J6:J9"/>
    <mergeCell ref="K6:K9"/>
    <mergeCell ref="L6:L9"/>
  </mergeCells>
  <pageMargins left="0.70866141732283505" right="0.70866141732283505" top="0.74803149606299202" bottom="0.74803149606299202" header="0.31496062992126" footer="0.31496062992126"/>
  <pageSetup paperSize="9" scale="67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M10"/>
  <sheetViews>
    <sheetView topLeftCell="A13" workbookViewId="0">
      <selection activeCell="J6" sqref="J6:J8"/>
    </sheetView>
  </sheetViews>
  <sheetFormatPr defaultColWidth="35.85546875" defaultRowHeight="15.75" x14ac:dyDescent="0.25"/>
  <cols>
    <col min="1" max="1" width="6.5703125" style="3" customWidth="1"/>
    <col min="2" max="2" width="32.28515625" customWidth="1"/>
    <col min="3" max="3" width="8.140625" customWidth="1"/>
    <col min="4" max="4" width="12.5703125" customWidth="1"/>
    <col min="5" max="5" width="12" customWidth="1"/>
    <col min="6" max="6" width="16" customWidth="1"/>
    <col min="7" max="7" width="14.140625" customWidth="1"/>
    <col min="8" max="8" width="12.7109375" customWidth="1"/>
    <col min="9" max="9" width="13.5703125" customWidth="1"/>
    <col min="10" max="10" width="14.28515625" customWidth="1"/>
    <col min="11" max="11" width="13.7109375" customWidth="1"/>
    <col min="12" max="12" width="20.28515625" style="4" customWidth="1"/>
    <col min="13" max="13" width="25.42578125" customWidth="1"/>
  </cols>
  <sheetData>
    <row r="1" spans="1:13" ht="42.75" customHeight="1" x14ac:dyDescent="0.25">
      <c r="B1" s="348" t="s">
        <v>352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27"/>
    </row>
    <row r="2" spans="1:13" ht="141.75" x14ac:dyDescent="0.25">
      <c r="A2" s="5" t="s">
        <v>42</v>
      </c>
      <c r="B2" s="6" t="s">
        <v>43</v>
      </c>
      <c r="C2" s="6" t="s">
        <v>44</v>
      </c>
      <c r="D2" s="7" t="s">
        <v>45</v>
      </c>
      <c r="E2" s="7" t="s">
        <v>46</v>
      </c>
      <c r="F2" s="7" t="s">
        <v>47</v>
      </c>
      <c r="G2" s="7" t="s">
        <v>48</v>
      </c>
      <c r="H2" s="7" t="s">
        <v>49</v>
      </c>
      <c r="I2" s="7" t="s">
        <v>50</v>
      </c>
      <c r="J2" s="7" t="s">
        <v>51</v>
      </c>
      <c r="K2" s="7" t="s">
        <v>52</v>
      </c>
      <c r="L2" s="28" t="s">
        <v>53</v>
      </c>
      <c r="M2" s="29" t="s">
        <v>54</v>
      </c>
    </row>
    <row r="3" spans="1:13" x14ac:dyDescent="0.25">
      <c r="A3" s="8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  <c r="I3" s="9">
        <v>9</v>
      </c>
      <c r="J3" s="9">
        <v>10</v>
      </c>
      <c r="K3" s="9">
        <v>11</v>
      </c>
      <c r="L3" s="8">
        <v>12</v>
      </c>
      <c r="M3" s="30"/>
    </row>
    <row r="4" spans="1:13" ht="15" customHeight="1" x14ac:dyDescent="0.25">
      <c r="A4" s="8"/>
      <c r="B4" s="349" t="s">
        <v>40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1"/>
    </row>
    <row r="5" spans="1:13" x14ac:dyDescent="0.25">
      <c r="A5" s="5" t="s">
        <v>58</v>
      </c>
      <c r="B5" s="6" t="s">
        <v>59</v>
      </c>
      <c r="C5" s="10"/>
      <c r="D5" s="6"/>
      <c r="E5" s="6"/>
      <c r="F5" s="11" t="s">
        <v>60</v>
      </c>
      <c r="G5" s="6" t="s">
        <v>61</v>
      </c>
      <c r="H5" s="6" t="s">
        <v>61</v>
      </c>
      <c r="I5" s="6" t="s">
        <v>61</v>
      </c>
      <c r="J5" s="6" t="s">
        <v>61</v>
      </c>
      <c r="K5" s="6" t="s">
        <v>61</v>
      </c>
      <c r="L5" s="5"/>
      <c r="M5" s="30"/>
    </row>
    <row r="6" spans="1:13" s="1" customFormat="1" ht="159" customHeight="1" x14ac:dyDescent="0.25">
      <c r="A6" s="38" t="s">
        <v>66</v>
      </c>
      <c r="B6" s="261" t="s">
        <v>358</v>
      </c>
      <c r="C6" s="14" t="s">
        <v>63</v>
      </c>
      <c r="D6" s="14">
        <v>12</v>
      </c>
      <c r="E6" s="14">
        <v>12</v>
      </c>
      <c r="F6" s="15">
        <f>E6/D6*100</f>
        <v>100</v>
      </c>
      <c r="G6" s="365"/>
      <c r="H6" s="365"/>
      <c r="I6" s="365"/>
      <c r="J6" s="365"/>
      <c r="K6" s="365"/>
      <c r="L6" s="365"/>
      <c r="M6" s="32"/>
    </row>
    <row r="7" spans="1:13" s="1" customFormat="1" ht="53.25" customHeight="1" x14ac:dyDescent="0.25">
      <c r="A7" s="17" t="s">
        <v>69</v>
      </c>
      <c r="B7" s="13" t="s">
        <v>353</v>
      </c>
      <c r="C7" s="14" t="s">
        <v>168</v>
      </c>
      <c r="D7" s="14">
        <v>20</v>
      </c>
      <c r="E7" s="14">
        <v>20</v>
      </c>
      <c r="F7" s="15">
        <f t="shared" ref="F7:F8" si="0">E7/D7*100</f>
        <v>100</v>
      </c>
      <c r="G7" s="365"/>
      <c r="H7" s="365"/>
      <c r="I7" s="365"/>
      <c r="J7" s="365"/>
      <c r="K7" s="365"/>
      <c r="L7" s="365"/>
      <c r="M7" s="251"/>
    </row>
    <row r="8" spans="1:13" s="1" customFormat="1" ht="64.5" customHeight="1" x14ac:dyDescent="0.25">
      <c r="A8" s="17" t="s">
        <v>71</v>
      </c>
      <c r="B8" s="262" t="s">
        <v>354</v>
      </c>
      <c r="C8" s="14" t="s">
        <v>168</v>
      </c>
      <c r="D8" s="14">
        <v>10</v>
      </c>
      <c r="E8" s="14">
        <v>10</v>
      </c>
      <c r="F8" s="15">
        <f t="shared" si="0"/>
        <v>100</v>
      </c>
      <c r="G8" s="365"/>
      <c r="H8" s="365"/>
      <c r="I8" s="365"/>
      <c r="J8" s="365"/>
      <c r="K8" s="365"/>
      <c r="L8" s="365"/>
      <c r="M8" s="32"/>
    </row>
    <row r="9" spans="1:13" s="2" customFormat="1" ht="87.95" customHeight="1" x14ac:dyDescent="0.25">
      <c r="A9" s="19"/>
      <c r="B9" s="20" t="s">
        <v>152</v>
      </c>
      <c r="C9" s="21"/>
      <c r="D9" s="22" t="s">
        <v>61</v>
      </c>
      <c r="E9" s="22" t="s">
        <v>61</v>
      </c>
      <c r="F9" s="23" t="s">
        <v>80</v>
      </c>
      <c r="G9" s="24">
        <f>3/3</f>
        <v>1</v>
      </c>
      <c r="H9" s="25">
        <v>156000</v>
      </c>
      <c r="I9" s="25">
        <v>156000</v>
      </c>
      <c r="J9" s="33">
        <f>I9/H9</f>
        <v>1</v>
      </c>
      <c r="K9" s="34">
        <f>G9/J9</f>
        <v>1</v>
      </c>
      <c r="L9" s="264" t="s">
        <v>12</v>
      </c>
      <c r="M9" s="265" t="s">
        <v>144</v>
      </c>
    </row>
    <row r="10" spans="1:13" x14ac:dyDescent="0.25">
      <c r="G10" s="26"/>
    </row>
  </sheetData>
  <mergeCells count="8">
    <mergeCell ref="B1:L1"/>
    <mergeCell ref="B4:L4"/>
    <mergeCell ref="G6:G8"/>
    <mergeCell ref="H6:H8"/>
    <mergeCell ref="I6:I8"/>
    <mergeCell ref="J6:J8"/>
    <mergeCell ref="K6:K8"/>
    <mergeCell ref="L6:L8"/>
  </mergeCells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20</vt:i4>
      </vt:variant>
    </vt:vector>
  </HeadingPairs>
  <TitlesOfParts>
    <vt:vector size="20" baseType="lpstr">
      <vt:lpstr>Результаты оценки за 2024 год</vt:lpstr>
      <vt:lpstr>1. Образование</vt:lpstr>
      <vt:lpstr>2. Спорт</vt:lpstr>
      <vt:lpstr>3. Молодежь</vt:lpstr>
      <vt:lpstr>4. Культура</vt:lpstr>
      <vt:lpstr>5. Соц. политика</vt:lpstr>
      <vt:lpstr>6. ПЭмун.упр</vt:lpstr>
      <vt:lpstr>7. Эк.развитие</vt:lpstr>
      <vt:lpstr>8. Обесп правопорядка</vt:lpstr>
      <vt:lpstr>9. ЖКХ</vt:lpstr>
      <vt:lpstr>10. Транспорт</vt:lpstr>
      <vt:lpstr>11. ФКГС</vt:lpstr>
      <vt:lpstr>12. Переселение</vt:lpstr>
      <vt:lpstr>13. Благоустр</vt:lpstr>
      <vt:lpstr>14. Упр.мун.им.</vt:lpstr>
      <vt:lpstr>15. Градостр</vt:lpstr>
      <vt:lpstr>16. Чистая вода</vt:lpstr>
      <vt:lpstr>17. ПЭПТ</vt:lpstr>
      <vt:lpstr>18. ЧС</vt:lpstr>
      <vt:lpstr>19. Сохр.бур.яз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Ринчинова</cp:lastModifiedBy>
  <cp:lastPrinted>2024-05-28T00:35:10Z</cp:lastPrinted>
  <dcterms:created xsi:type="dcterms:W3CDTF">2022-04-11T02:47:00Z</dcterms:created>
  <dcterms:modified xsi:type="dcterms:W3CDTF">2025-03-25T07:51:35Z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F4C418F7D2784A86858AD191C52F034B_13</vt:lpwstr>
  </property>
  <property fmtid="{D5CDD505-2E9C-101B-9397-08002B2CF9AE}" pid="3" name="KSOProductBuildVer">
    <vt:lpwstr>1049-12.2.0.16731</vt:lpwstr>
  </property>
</Properties>
</file>